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otteram\Downloads\"/>
    </mc:Choice>
  </mc:AlternateContent>
  <xr:revisionPtr revIDLastSave="0" documentId="13_ncr:1_{FA5D2620-287E-4EEF-9C4B-87D57FC55246}" xr6:coauthVersionLast="41" xr6:coauthVersionMax="44" xr10:uidLastSave="{00000000-0000-0000-0000-000000000000}"/>
  <bookViews>
    <workbookView xWindow="-120" yWindow="-120" windowWidth="29040" windowHeight="15840" activeTab="1" xr2:uid="{F4953BAF-EAEC-48B9-A3DD-9B59414775DD}"/>
  </bookViews>
  <sheets>
    <sheet name="Instructions" sheetId="3" r:id="rId1"/>
    <sheet name="AR KPI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D24" i="1"/>
  <c r="D10" i="1"/>
  <c r="E24" i="1"/>
  <c r="E16" i="1" s="1"/>
  <c r="F24" i="1"/>
  <c r="F10" i="1" s="1"/>
  <c r="G24" i="1"/>
  <c r="G10" i="1" s="1"/>
  <c r="H24" i="1"/>
  <c r="H10" i="1" s="1"/>
  <c r="I24" i="1"/>
  <c r="I10" i="1" s="1"/>
  <c r="J24" i="1"/>
  <c r="J10" i="1" s="1"/>
  <c r="K24" i="1"/>
  <c r="K16" i="1" s="1"/>
  <c r="L24" i="1"/>
  <c r="L10" i="1" s="1"/>
  <c r="M24" i="1"/>
  <c r="M10" i="1" s="1"/>
  <c r="N24" i="1"/>
  <c r="N10" i="1" s="1"/>
  <c r="O24" i="1"/>
  <c r="O10" i="1" s="1"/>
  <c r="E25" i="1"/>
  <c r="F25" i="1"/>
  <c r="G25" i="1"/>
  <c r="I25" i="1"/>
  <c r="J25" i="1"/>
  <c r="K25" i="1"/>
  <c r="L25" i="1"/>
  <c r="M25" i="1"/>
  <c r="N25" i="1"/>
  <c r="O25" i="1"/>
  <c r="E26" i="1"/>
  <c r="F26" i="1"/>
  <c r="G26" i="1"/>
  <c r="H26" i="1"/>
  <c r="I26" i="1"/>
  <c r="J26" i="1"/>
  <c r="K26" i="1"/>
  <c r="L26" i="1"/>
  <c r="M26" i="1"/>
  <c r="N26" i="1"/>
  <c r="O26" i="1"/>
  <c r="E27" i="1"/>
  <c r="F27" i="1"/>
  <c r="G27" i="1"/>
  <c r="H27" i="1"/>
  <c r="I27" i="1"/>
  <c r="J27" i="1"/>
  <c r="K27" i="1"/>
  <c r="L27" i="1"/>
  <c r="M27" i="1"/>
  <c r="N27" i="1"/>
  <c r="O27" i="1"/>
  <c r="D27" i="1"/>
  <c r="D26" i="1"/>
  <c r="D25" i="1"/>
  <c r="E20" i="1"/>
  <c r="E14" i="1" s="1"/>
  <c r="C19" i="1"/>
  <c r="D20" i="1" s="1"/>
  <c r="D8" i="1" s="1"/>
  <c r="D12" i="1" s="1"/>
  <c r="F20" i="1"/>
  <c r="F8" i="1" s="1"/>
  <c r="G20" i="1"/>
  <c r="G8" i="1" s="1"/>
  <c r="H20" i="1"/>
  <c r="H8" i="1" s="1"/>
  <c r="I20" i="1"/>
  <c r="I14" i="1" s="1"/>
  <c r="J20" i="1"/>
  <c r="J8" i="1" s="1"/>
  <c r="K20" i="1"/>
  <c r="K8" i="1" s="1"/>
  <c r="L20" i="1"/>
  <c r="L14" i="1" s="1"/>
  <c r="M20" i="1"/>
  <c r="M8" i="1" s="1"/>
  <c r="N20" i="1"/>
  <c r="N14" i="1" s="1"/>
  <c r="O20" i="1"/>
  <c r="O8" i="1" s="1"/>
  <c r="F12" i="1" l="1"/>
  <c r="O16" i="1"/>
  <c r="Z25" i="1" s="1"/>
  <c r="J16" i="1"/>
  <c r="G14" i="1"/>
  <c r="L8" i="1"/>
  <c r="N16" i="1"/>
  <c r="H16" i="1"/>
  <c r="K10" i="1"/>
  <c r="K12" i="1"/>
  <c r="L16" i="1"/>
  <c r="G16" i="1"/>
  <c r="D16" i="1"/>
  <c r="W25" i="1" s="1"/>
  <c r="M14" i="1"/>
  <c r="G12" i="1"/>
  <c r="H12" i="1"/>
  <c r="O12" i="1"/>
  <c r="F16" i="1"/>
  <c r="O14" i="1"/>
  <c r="U25" i="1" s="1"/>
  <c r="N8" i="1"/>
  <c r="N12" i="1" s="1"/>
  <c r="M16" i="1"/>
  <c r="L12" i="1"/>
  <c r="M12" i="1"/>
  <c r="K14" i="1"/>
  <c r="J12" i="1"/>
  <c r="I8" i="1"/>
  <c r="I12" i="1" s="1"/>
  <c r="I16" i="1"/>
  <c r="J14" i="1"/>
  <c r="H14" i="1"/>
  <c r="F14" i="1"/>
  <c r="E8" i="1"/>
  <c r="E10" i="1"/>
  <c r="D14" i="1"/>
  <c r="R25" i="1" s="1"/>
  <c r="E12" i="1" l="1"/>
</calcChain>
</file>

<file path=xl/sharedStrings.xml><?xml version="1.0" encoding="utf-8"?>
<sst xmlns="http://schemas.openxmlformats.org/spreadsheetml/2006/main" count="42" uniqueCount="38">
  <si>
    <t>Days Sales outstanding</t>
  </si>
  <si>
    <t>Average Days Delinquent</t>
  </si>
  <si>
    <t>Turnover Ratio</t>
  </si>
  <si>
    <t>Collection Effectiveness Index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</si>
  <si>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</si>
  <si>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</si>
  <si>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</si>
  <si>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</si>
  <si>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</si>
  <si>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</si>
  <si>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</si>
  <si>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</si>
  <si>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</si>
  <si>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</si>
  <si>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</si>
  <si>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</si>
  <si>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Days/period</t>
  </si>
  <si>
    <t>Total Credit Sales</t>
  </si>
  <si>
    <t>Average AR</t>
  </si>
  <si>
    <t>Current AR</t>
  </si>
  <si>
    <t>31-60</t>
  </si>
  <si>
    <t>61-90</t>
  </si>
  <si>
    <t>90+</t>
  </si>
  <si>
    <t>Aging Schedule</t>
  </si>
  <si>
    <t>Days Sales Outstanding</t>
  </si>
  <si>
    <t>.</t>
  </si>
  <si>
    <t>Best Possible DSO</t>
  </si>
  <si>
    <t>Total AR</t>
  </si>
  <si>
    <t>Collections Effectiveness</t>
  </si>
  <si>
    <t>Beginning</t>
  </si>
  <si>
    <t>Ending</t>
  </si>
  <si>
    <t>AR Metrics</t>
  </si>
  <si>
    <t>The steps to using this are simple:</t>
  </si>
  <si>
    <t>-</t>
  </si>
  <si>
    <r>
      <rPr>
        <b/>
        <sz val="11"/>
        <color theme="1"/>
        <rFont val="Calibri"/>
        <family val="2"/>
        <scheme val="minor"/>
      </rPr>
      <t>Black</t>
    </r>
    <r>
      <rPr>
        <sz val="11"/>
        <color theme="1"/>
        <rFont val="Calibri"/>
        <family val="2"/>
        <scheme val="minor"/>
      </rPr>
      <t xml:space="preserve"> font indicates a formula. </t>
    </r>
    <r>
      <rPr>
        <b/>
        <sz val="11"/>
        <color theme="8" tint="-0.249977111117893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font indicates hard coded values that can be manipulated. Changing these will affect all metrics on the right side of the dashboard</t>
    </r>
  </si>
  <si>
    <t>This is a simple Accounts Receivable KPI dashboard</t>
  </si>
  <si>
    <t>The purpose is to visualize and understand A/R metrics involved in generating cash flow analysis.</t>
  </si>
  <si>
    <t>Save time with financial and operational dashboards that refresh automatically - Book your free demo.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</si>
</sst>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165" fontId="5" fillId="2" borderId="0" xfId="1" applyNumberFormat="1" applyFont="1" applyFill="1"/>
    <xf numFmtId="166" fontId="0" fillId="2" borderId="0" xfId="1" applyNumberFormat="1" applyFont="1" applyFill="1" applyAlignment="1">
      <alignment horizontal="center"/>
    </xf>
    <xf numFmtId="165" fontId="1" fillId="2" borderId="0" xfId="1" applyNumberFormat="1" applyFont="1" applyFill="1"/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9" fontId="0" fillId="2" borderId="0" xfId="2" applyFont="1" applyFill="1" applyAlignment="1">
      <alignment horizontal="center"/>
    </xf>
    <xf numFmtId="167" fontId="0" fillId="2" borderId="0" xfId="2" applyNumberFormat="1" applyFont="1" applyFill="1"/>
    <xf numFmtId="0" fontId="2" fillId="2" borderId="0" xfId="0" applyFont="1" applyFill="1" applyAlignment="1">
      <alignment horizontal="right"/>
    </xf>
    <xf numFmtId="165" fontId="3" fillId="2" borderId="0" xfId="1" applyNumberFormat="1" applyFont="1" applyFill="1"/>
    <xf numFmtId="0" fontId="3" fillId="2" borderId="0" xfId="0" applyFont="1" applyFill="1"/>
    <xf numFmtId="0" fontId="0" fillId="2" borderId="0" xfId="0" applyFill="1" applyBorder="1"/>
    <xf numFmtId="0" fontId="0" fillId="2" borderId="0" xfId="0" applyFill="1" applyBorder="1" applyAlignment="1"/>
    <xf numFmtId="9" fontId="3" fillId="2" borderId="0" xfId="2" applyFont="1" applyFill="1"/>
    <xf numFmtId="9" fontId="6" fillId="2" borderId="0" xfId="0" applyNumberFormat="1" applyFont="1" applyFill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0" fillId="3" borderId="0" xfId="0" applyFill="1" applyBorder="1" applyAlignment="1"/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9" fontId="6" fillId="3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6" fillId="2" borderId="0" xfId="1" applyNumberFormat="1" applyFont="1" applyFill="1" applyAlignment="1">
      <alignment horizontal="center" vertical="center"/>
    </xf>
    <xf numFmtId="9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0" xfId="3" applyFill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79609773950238"/>
          <c:y val="8.1936637231257214E-2"/>
          <c:w val="0.89120390226049762"/>
          <c:h val="0.707312595602518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'AR KPIs'!$B$8:$C$8</c:f>
              <c:strCache>
                <c:ptCount val="2"/>
                <c:pt idx="0">
                  <c:v>Days Sales outstanding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2700" cap="flat" cmpd="sng" algn="ctr">
                <a:solidFill>
                  <a:schemeClr val="bg1">
                    <a:lumMod val="75000"/>
                  </a:schemeClr>
                </a:solidFill>
                <a:prstDash val="sysDash"/>
                <a:miter lim="800000"/>
              </a:ln>
              <a:effectLst/>
            </c:spPr>
            <c:trendlineType val="linear"/>
            <c:dispRSqr val="0"/>
            <c:dispEq val="0"/>
          </c:trendline>
          <c:cat>
            <c:strRef>
              <c:f>'AR KPIs'!$D$6:$O$6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'AR KPIs'!$D$8:$O$8</c:f>
              <c:numCache>
                <c:formatCode>0.0</c:formatCode>
                <c:ptCount val="12"/>
                <c:pt idx="0">
                  <c:v>35.561515748031496</c:v>
                </c:pt>
                <c:pt idx="1">
                  <c:v>25.09090909090909</c:v>
                </c:pt>
                <c:pt idx="2">
                  <c:v>25.316666666666666</c:v>
                </c:pt>
                <c:pt idx="3">
                  <c:v>19.694656488549619</c:v>
                </c:pt>
                <c:pt idx="4">
                  <c:v>28.808900523560208</c:v>
                </c:pt>
                <c:pt idx="5">
                  <c:v>25.478971962616825</c:v>
                </c:pt>
                <c:pt idx="6">
                  <c:v>22.588414634146339</c:v>
                </c:pt>
                <c:pt idx="7">
                  <c:v>29.38961038961039</c:v>
                </c:pt>
                <c:pt idx="8">
                  <c:v>20.32934131736527</c:v>
                </c:pt>
                <c:pt idx="9">
                  <c:v>29.213256484149856</c:v>
                </c:pt>
                <c:pt idx="10">
                  <c:v>22.662337662337663</c:v>
                </c:pt>
                <c:pt idx="11">
                  <c:v>30.249287749287749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09-4D97-82C4-45813E691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016616271"/>
        <c:axId val="1019794815"/>
      </c:barChart>
      <c:lineChart>
        <c:grouping val="standard"/>
        <c:varyColors val="0"/>
        <c:ser>
          <c:idx val="2"/>
          <c:order val="1"/>
          <c:tx>
            <c:strRef>
              <c:f>'AR KPIs'!$B$9:$C$9</c:f>
              <c:strCache>
                <c:ptCount val="2"/>
                <c:pt idx="0">
                  <c:v>Days Sales outstanding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'AR KPIs'!$D$6:$O$6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'AR KPIs'!$D$9:$O$9</c:f>
              <c:numCache>
                <c:formatCode>General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09-4D97-82C4-45813E691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616271"/>
        <c:axId val="1019794815"/>
      </c:lineChart>
      <c:catAx>
        <c:axId val="1016616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9794815"/>
        <c:crosses val="autoZero"/>
        <c:auto val="1"/>
        <c:lblAlgn val="ctr"/>
        <c:lblOffset val="100"/>
        <c:noMultiLvlLbl val="0"/>
      </c:catAx>
      <c:valAx>
        <c:axId val="1019794815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6616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9609773950238"/>
          <c:y val="8.1936637231257214E-2"/>
          <c:w val="0.89120390226049762"/>
          <c:h val="0.707312595602518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'AR KPIs'!$B$12:$C$12</c:f>
              <c:strCache>
                <c:ptCount val="2"/>
                <c:pt idx="0">
                  <c:v>Average Days Delinquent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trendline>
            <c:spPr>
              <a:ln w="12700" cap="flat" cmpd="sng" algn="ctr">
                <a:solidFill>
                  <a:schemeClr val="accent3"/>
                </a:solidFill>
                <a:prstDash val="dash"/>
                <a:miter lim="800000"/>
              </a:ln>
              <a:effectLst/>
            </c:spPr>
            <c:trendlineType val="linear"/>
            <c:dispRSqr val="0"/>
            <c:dispEq val="0"/>
          </c:trendline>
          <c:cat>
            <c:strRef>
              <c:f>'AR KPIs'!$D$6:$O$6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'AR KPIs'!$D$12:$O$12</c:f>
              <c:numCache>
                <c:formatCode>0.0</c:formatCode>
                <c:ptCount val="12"/>
                <c:pt idx="0">
                  <c:v>4.805610236220474</c:v>
                </c:pt>
                <c:pt idx="1">
                  <c:v>1.9090909090909065</c:v>
                </c:pt>
                <c:pt idx="2">
                  <c:v>4.9806666666666644</c:v>
                </c:pt>
                <c:pt idx="3">
                  <c:v>6.5496183206106906</c:v>
                </c:pt>
                <c:pt idx="4">
                  <c:v>6.4889005235602077</c:v>
                </c:pt>
                <c:pt idx="5">
                  <c:v>7.3422897196261729</c:v>
                </c:pt>
                <c:pt idx="6">
                  <c:v>3.6028048780487794</c:v>
                </c:pt>
                <c:pt idx="7">
                  <c:v>3.4462337662337674</c:v>
                </c:pt>
                <c:pt idx="8">
                  <c:v>5.3365269461077851</c:v>
                </c:pt>
                <c:pt idx="9">
                  <c:v>5.1163400576368865</c:v>
                </c:pt>
                <c:pt idx="10">
                  <c:v>2.5162337662337677</c:v>
                </c:pt>
                <c:pt idx="11">
                  <c:v>6.5091168091168079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4-4F61-ABDA-4AEF4A40F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016616271"/>
        <c:axId val="1019794815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616271"/>
        <c:axId val="1019794815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'AR KPIs'!$B$9:$C$9</c15:sqref>
                        </c15:formulaRef>
                      </c:ext>
                    </c:extLst>
                    <c:strCache>
                      <c:ptCount val="2"/>
                      <c:pt idx="0">
                        <c:v>Days Sales outstanding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'AR KPIs'!$D$6:$O$6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'AR KPIs'!$D$9:$O$9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30</c:v>
                      </c:pt>
                      <c:pt idx="1">
                        <c:v>30</c:v>
                      </c:pt>
                      <c:pt idx="2">
                        <c:v>30</c:v>
                      </c:pt>
                      <c:pt idx="3">
                        <c:v>30</c:v>
                      </c:pt>
                      <c:pt idx="4">
                        <c:v>30</c:v>
                      </c:pt>
                      <c:pt idx="5">
                        <c:v>30</c:v>
                      </c:pt>
                      <c:pt idx="6">
                        <c:v>30</c:v>
                      </c:pt>
                      <c:pt idx="7">
                        <c:v>30</c:v>
                      </c:pt>
                      <c:pt idx="8">
                        <c:v>30</c:v>
                      </c:pt>
                      <c:pt idx="9">
                        <c:v>30</c:v>
                      </c:pt>
                      <c:pt idx="10">
                        <c:v>30</c:v>
                      </c:pt>
                      <c:pt idx="11">
                        <c:v>30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84C4-4F61-ABDA-4AEF4A40FE5D}"/>
                  </c:ext>
                </c:extLst>
              </c15:ser>
            </c15:filteredLineSeries>
          </c:ext>
        </c:extLst>
      </c:lineChart>
      <c:catAx>
        <c:axId val="1016616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9794815"/>
        <c:crosses val="autoZero"/>
        <c:auto val="1"/>
        <c:lblAlgn val="ctr"/>
        <c:lblOffset val="100"/>
        <c:noMultiLvlLbl val="0"/>
      </c:catAx>
      <c:valAx>
        <c:axId val="1019794815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6616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555049</xdr:colOff>
      <xdr:row>1</xdr:row>
      <xdr:rowOff>127289</xdr:rowOff>
    </xdr:from>
    <xdr:to>
      <xdr:col>3</xdr:col>
      <xdr:colOff>599501</xdr:colOff>
      <xdr:row>3</xdr:row>
      <xdr:rowOff>164523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128581-43F4-4E1D-AB2A-8F7DF7254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254" y="309130"/>
          <a:ext cx="1858532" cy="400916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8</xdr:row>
      <xdr:rowOff>0</xdr:rowOff>
    </xdr:from>
    <xdr:to>
      <xdr:col>20</xdr:col>
      <xdr:colOff>735466</xdr:colOff>
      <xdr:row>18</xdr:row>
      <xdr:rowOff>160194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B7EC17-120F-4A00-A41D-0D2E7CCFC0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25977</xdr:colOff>
      <xdr:row>8</xdr:row>
      <xdr:rowOff>0</xdr:rowOff>
    </xdr:from>
    <xdr:to>
      <xdr:col>25</xdr:col>
      <xdr:colOff>605147</xdr:colOff>
      <xdr:row>19</xdr:row>
      <xdr:rowOff>4330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8CD38C5-DC8B-4D46-886B-A557ED5DF7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nsightsoftware.com/request-personalized-demo/?utm_source=insightsoftware.com&amp;utm_medium=spreadsheet&amp;utm_campaign=insightsoftware-template-accounts-receivables-kpi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2D792-1650-480D-ADD7-8DF05346EBCB}">
  <dimension ref="A1:R45"/>
  <sheetViews>
    <sheetView zoomScale="160" zoomScaleNormal="160" workbookViewId="0">
      <selection activeCell="F3" sqref="F3"/>
    </sheetView>
  </sheetViews>
  <sheetFormatPr defaultColWidth="0" defaultRowHeight="14.25" customHeight="1" zeroHeight="1" x14ac:dyDescent="0.25"/>
  <cols>
    <col min="1" max="1" width="2.42578125" customWidth="1"/>
    <col min="2" max="2" width="3" customWidth="1"/>
    <col min="3" max="18" width="9" customWidth="1"/>
    <col min="19" max="16384" width="9" hidden="1"/>
  </cols>
  <sheetData>
    <row r="1" spans="1:18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x14ac:dyDescent="0.25">
      <c r="A2" s="1"/>
      <c r="B2" s="1" t="s">
        <v>35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x14ac:dyDescent="0.25">
      <c r="A3" s="1"/>
      <c r="B3" s="1" t="s">
        <v>36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x14ac:dyDescent="0.25">
      <c r="A4" s="1"/>
      <c r="B4" s="1" t="s">
        <v>32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 x14ac:dyDescent="0.25">
      <c r="A5" s="1"/>
      <c r="B5" s="3" t="s">
        <v>33</v>
      </c>
      <c r="C5" s="1" t="s">
        <v>34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" hidden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" hidden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" hidden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5" hidden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5" hidden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5" hidden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5" hidden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" hidden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5" hidden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" hidden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" hidden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" hidden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" hidden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" hidden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" hidden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" hidden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5" hidden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" hidden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" hidden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" hidden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" hidden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" hidden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" hidden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" hidden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" hidden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5" hidden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" hidden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" hidden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" hidden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" hidden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" hidden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" hidden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" hidden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" hidden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" hidden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5" hidden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" hidden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4.25" hidden="1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733B1-BD58-43B5-8445-4FC5A7FDF72D}">
  <dimension ref="A1:AC72"/>
  <sheetViews>
    <sheetView tabSelected="1" zoomScale="110" zoomScaleNormal="110" workbookViewId="0">
      <selection activeCell="E3" sqref="E3:O4"/>
    </sheetView>
  </sheetViews>
  <sheetFormatPr defaultColWidth="0" defaultRowHeight="15" zeroHeight="1" x14ac:dyDescent="0.25"/>
  <cols>
    <col min="1" max="1" width="2" customWidth="1"/>
    <col min="2" max="2" width="24.5703125" customWidth="1"/>
    <col min="3" max="3" width="0.85546875" customWidth="1"/>
    <col min="4" max="4" width="9.85546875" bestFit="1" customWidth="1"/>
    <col min="5" max="15" width="9" customWidth="1"/>
    <col min="16" max="16" width="3.140625" customWidth="1"/>
    <col min="17" max="17" width="1.7109375" customWidth="1"/>
    <col min="18" max="18" width="10.85546875" bestFit="1" customWidth="1"/>
    <col min="19" max="21" width="10.85546875" customWidth="1"/>
    <col min="22" max="22" width="1.7109375" customWidth="1"/>
    <col min="23" max="25" width="10.85546875" customWidth="1"/>
    <col min="26" max="26" width="9" customWidth="1"/>
    <col min="27" max="27" width="1.7109375" customWidth="1"/>
    <col min="28" max="28" width="2.85546875" customWidth="1"/>
    <col min="29" max="29" width="0" hidden="1" customWidth="1"/>
    <col min="30" max="16384" width="9" hidden="1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5">
      <c r="A3" s="1"/>
      <c r="B3" s="1"/>
      <c r="C3" s="1"/>
      <c r="D3" s="1"/>
      <c r="E3" s="34" t="s">
        <v>37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25">
      <c r="A4" s="1"/>
      <c r="B4" s="1"/>
      <c r="C4" s="1"/>
      <c r="D4" s="1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6.4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"/>
    </row>
    <row r="6" spans="1:28" s="28" customFormat="1" ht="21" x14ac:dyDescent="0.25">
      <c r="A6" s="24"/>
      <c r="B6" s="24"/>
      <c r="C6" s="24"/>
      <c r="D6" s="25" t="s">
        <v>4</v>
      </c>
      <c r="E6" s="25" t="s">
        <v>5</v>
      </c>
      <c r="F6" s="25" t="s">
        <v>6</v>
      </c>
      <c r="G6" s="25" t="s">
        <v>7</v>
      </c>
      <c r="H6" s="25" t="s">
        <v>8</v>
      </c>
      <c r="I6" s="25" t="s">
        <v>9</v>
      </c>
      <c r="J6" s="25" t="s">
        <v>10</v>
      </c>
      <c r="K6" s="25" t="s">
        <v>11</v>
      </c>
      <c r="L6" s="25" t="s">
        <v>12</v>
      </c>
      <c r="M6" s="25" t="s">
        <v>13</v>
      </c>
      <c r="N6" s="25" t="s">
        <v>14</v>
      </c>
      <c r="O6" s="25" t="s">
        <v>15</v>
      </c>
      <c r="P6" s="25"/>
      <c r="Q6" s="26"/>
      <c r="R6" s="31" t="s">
        <v>31</v>
      </c>
      <c r="S6" s="31"/>
      <c r="T6" s="31"/>
      <c r="U6" s="31"/>
      <c r="V6" s="31"/>
      <c r="W6" s="31"/>
      <c r="X6" s="31"/>
      <c r="Y6" s="31"/>
      <c r="Z6" s="31"/>
      <c r="AA6" s="27"/>
      <c r="AB6" s="24"/>
    </row>
    <row r="7" spans="1:28" x14ac:dyDescent="0.25">
      <c r="A7" s="1"/>
      <c r="B7" s="1"/>
      <c r="C7" s="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9"/>
      <c r="R7" s="19"/>
      <c r="S7" s="19"/>
      <c r="T7" s="19"/>
      <c r="U7" s="19"/>
      <c r="V7" s="19"/>
      <c r="W7" s="19"/>
      <c r="X7" s="19"/>
      <c r="Y7" s="19"/>
      <c r="Z7" s="19"/>
      <c r="AA7" s="18"/>
      <c r="AB7" s="1"/>
    </row>
    <row r="8" spans="1:28" x14ac:dyDescent="0.25">
      <c r="A8" s="1"/>
      <c r="B8" s="11" t="s">
        <v>0</v>
      </c>
      <c r="C8" s="1"/>
      <c r="D8" s="5">
        <f t="shared" ref="D8:O8" si="0">+(D20/D21)*D29</f>
        <v>35.561515748031496</v>
      </c>
      <c r="E8" s="5">
        <f t="shared" si="0"/>
        <v>25.09090909090909</v>
      </c>
      <c r="F8" s="5">
        <f t="shared" si="0"/>
        <v>25.316666666666666</v>
      </c>
      <c r="G8" s="5">
        <f t="shared" si="0"/>
        <v>19.694656488549619</v>
      </c>
      <c r="H8" s="5">
        <f t="shared" si="0"/>
        <v>28.808900523560208</v>
      </c>
      <c r="I8" s="5">
        <f t="shared" si="0"/>
        <v>25.478971962616825</v>
      </c>
      <c r="J8" s="5">
        <f t="shared" si="0"/>
        <v>22.588414634146339</v>
      </c>
      <c r="K8" s="5">
        <f t="shared" si="0"/>
        <v>29.38961038961039</v>
      </c>
      <c r="L8" s="5">
        <f t="shared" si="0"/>
        <v>20.32934131736527</v>
      </c>
      <c r="M8" s="5">
        <f t="shared" si="0"/>
        <v>29.213256484149856</v>
      </c>
      <c r="N8" s="5">
        <f t="shared" si="0"/>
        <v>22.662337662337663</v>
      </c>
      <c r="O8" s="5">
        <f t="shared" si="0"/>
        <v>30.249287749287749</v>
      </c>
      <c r="P8" s="2"/>
      <c r="Q8" s="19"/>
      <c r="R8" s="33" t="s">
        <v>24</v>
      </c>
      <c r="S8" s="33"/>
      <c r="T8" s="33"/>
      <c r="U8" s="33"/>
      <c r="V8" s="19"/>
      <c r="W8" s="33" t="s">
        <v>1</v>
      </c>
      <c r="X8" s="33"/>
      <c r="Y8" s="33"/>
      <c r="Z8" s="33"/>
      <c r="AA8" s="18"/>
      <c r="AB8" s="1"/>
    </row>
    <row r="9" spans="1:28" x14ac:dyDescent="0.25">
      <c r="A9" s="1"/>
      <c r="B9" s="11"/>
      <c r="C9" s="1"/>
      <c r="D9" s="13">
        <v>30</v>
      </c>
      <c r="E9" s="13">
        <v>30</v>
      </c>
      <c r="F9" s="13">
        <v>30</v>
      </c>
      <c r="G9" s="13">
        <v>30</v>
      </c>
      <c r="H9" s="13">
        <v>30</v>
      </c>
      <c r="I9" s="13">
        <v>30</v>
      </c>
      <c r="J9" s="13">
        <v>30</v>
      </c>
      <c r="K9" s="13">
        <v>30</v>
      </c>
      <c r="L9" s="13">
        <v>30</v>
      </c>
      <c r="M9" s="13">
        <v>30</v>
      </c>
      <c r="N9" s="13">
        <v>30</v>
      </c>
      <c r="O9" s="13">
        <v>30</v>
      </c>
      <c r="P9" s="5"/>
      <c r="Q9" s="19"/>
      <c r="R9" s="14"/>
      <c r="S9" s="14"/>
      <c r="T9" s="14"/>
      <c r="U9" s="14"/>
      <c r="V9" s="20"/>
      <c r="W9" s="14"/>
      <c r="X9" s="14"/>
      <c r="Y9" s="14"/>
      <c r="Z9" s="14"/>
      <c r="AA9" s="20"/>
      <c r="AB9" s="1"/>
    </row>
    <row r="10" spans="1:28" x14ac:dyDescent="0.25">
      <c r="A10" s="1"/>
      <c r="B10" s="11" t="s">
        <v>26</v>
      </c>
      <c r="C10" s="1"/>
      <c r="D10" s="8">
        <f t="shared" ref="D10:O10" si="1">(D24/D21)*D29</f>
        <v>30.755905511811022</v>
      </c>
      <c r="E10" s="8">
        <f t="shared" si="1"/>
        <v>23.181818181818183</v>
      </c>
      <c r="F10" s="8">
        <f t="shared" si="1"/>
        <v>20.336000000000002</v>
      </c>
      <c r="G10" s="8">
        <f t="shared" si="1"/>
        <v>13.145038167938928</v>
      </c>
      <c r="H10" s="8">
        <f t="shared" si="1"/>
        <v>22.32</v>
      </c>
      <c r="I10" s="8">
        <f t="shared" si="1"/>
        <v>18.136682242990652</v>
      </c>
      <c r="J10" s="8">
        <f t="shared" si="1"/>
        <v>18.98560975609756</v>
      </c>
      <c r="K10" s="8">
        <f t="shared" si="1"/>
        <v>25.943376623376622</v>
      </c>
      <c r="L10" s="8">
        <f t="shared" si="1"/>
        <v>14.992814371257484</v>
      </c>
      <c r="M10" s="8">
        <f t="shared" si="1"/>
        <v>24.096916426512969</v>
      </c>
      <c r="N10" s="8">
        <f t="shared" si="1"/>
        <v>20.146103896103895</v>
      </c>
      <c r="O10" s="8">
        <f t="shared" si="1"/>
        <v>23.740170940170941</v>
      </c>
      <c r="P10" s="13"/>
      <c r="Q10" s="19"/>
      <c r="R10" s="14"/>
      <c r="S10" s="14"/>
      <c r="T10" s="14"/>
      <c r="U10" s="14"/>
      <c r="V10" s="20"/>
      <c r="W10" s="14"/>
      <c r="X10" s="14"/>
      <c r="Y10" s="14"/>
      <c r="Z10" s="14"/>
      <c r="AA10" s="18"/>
      <c r="AB10" s="1"/>
    </row>
    <row r="11" spans="1:28" x14ac:dyDescent="0.25">
      <c r="A11" s="1"/>
      <c r="B11" s="11"/>
      <c r="C11" s="1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8"/>
      <c r="Q11" s="19"/>
      <c r="R11" s="15"/>
      <c r="S11" s="15"/>
      <c r="T11" s="15"/>
      <c r="U11" s="15"/>
      <c r="V11" s="20"/>
      <c r="W11" s="15"/>
      <c r="X11" s="15"/>
      <c r="Y11" s="15"/>
      <c r="Z11" s="15"/>
      <c r="AA11" s="18"/>
      <c r="AB11" s="1"/>
    </row>
    <row r="12" spans="1:28" x14ac:dyDescent="0.25">
      <c r="A12" s="1"/>
      <c r="B12" s="11" t="s">
        <v>1</v>
      </c>
      <c r="C12" s="1"/>
      <c r="D12" s="5">
        <f>+D8-D10</f>
        <v>4.805610236220474</v>
      </c>
      <c r="E12" s="5">
        <f t="shared" ref="E12:O12" si="2">+E8-E10</f>
        <v>1.9090909090909065</v>
      </c>
      <c r="F12" s="5">
        <f>+F8-F10</f>
        <v>4.9806666666666644</v>
      </c>
      <c r="G12" s="5">
        <f t="shared" si="2"/>
        <v>6.5496183206106906</v>
      </c>
      <c r="H12" s="5">
        <f t="shared" si="2"/>
        <v>6.4889005235602077</v>
      </c>
      <c r="I12" s="5">
        <f t="shared" si="2"/>
        <v>7.3422897196261729</v>
      </c>
      <c r="J12" s="5">
        <f t="shared" si="2"/>
        <v>3.6028048780487794</v>
      </c>
      <c r="K12" s="5">
        <f t="shared" si="2"/>
        <v>3.4462337662337674</v>
      </c>
      <c r="L12" s="5">
        <f t="shared" si="2"/>
        <v>5.3365269461077851</v>
      </c>
      <c r="M12" s="5">
        <f t="shared" si="2"/>
        <v>5.1163400576368865</v>
      </c>
      <c r="N12" s="5">
        <f t="shared" si="2"/>
        <v>2.5162337662337677</v>
      </c>
      <c r="O12" s="5">
        <f t="shared" si="2"/>
        <v>6.5091168091168079</v>
      </c>
      <c r="P12" s="13"/>
      <c r="Q12" s="19"/>
      <c r="R12" s="14"/>
      <c r="S12" s="14"/>
      <c r="T12" s="14"/>
      <c r="U12" s="14"/>
      <c r="V12" s="18"/>
      <c r="W12" s="14"/>
      <c r="X12" s="14"/>
      <c r="Y12" s="14"/>
      <c r="Z12" s="14"/>
      <c r="AA12" s="18"/>
      <c r="AB12" s="1"/>
    </row>
    <row r="13" spans="1:28" x14ac:dyDescent="0.25">
      <c r="A13" s="1"/>
      <c r="B13" s="11"/>
      <c r="C13" s="1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5"/>
      <c r="Q13" s="19"/>
      <c r="R13" s="14"/>
      <c r="S13" s="14"/>
      <c r="T13" s="14"/>
      <c r="U13" s="14"/>
      <c r="V13" s="18"/>
      <c r="W13" s="14"/>
      <c r="X13" s="14"/>
      <c r="Y13" s="14"/>
      <c r="Z13" s="14"/>
      <c r="AA13" s="18"/>
      <c r="AB13" s="1"/>
    </row>
    <row r="14" spans="1:28" x14ac:dyDescent="0.25">
      <c r="A14" s="1"/>
      <c r="B14" s="11" t="s">
        <v>2</v>
      </c>
      <c r="C14" s="1"/>
      <c r="D14" s="5">
        <f>+D21/D20</f>
        <v>0.8717288717288717</v>
      </c>
      <c r="E14" s="5">
        <f t="shared" ref="E14:O14" si="3">+E21/E20</f>
        <v>1.1159420289855073</v>
      </c>
      <c r="F14" s="5">
        <f t="shared" si="3"/>
        <v>1.2244897959183674</v>
      </c>
      <c r="G14" s="5">
        <f t="shared" si="3"/>
        <v>1.5232558139534884</v>
      </c>
      <c r="H14" s="5">
        <f t="shared" si="3"/>
        <v>1.0760563380281689</v>
      </c>
      <c r="I14" s="5">
        <f t="shared" si="3"/>
        <v>1.1774415405777165</v>
      </c>
      <c r="J14" s="5">
        <f t="shared" si="3"/>
        <v>1.3723849372384938</v>
      </c>
      <c r="K14" s="5">
        <f t="shared" si="3"/>
        <v>1.0547945205479452</v>
      </c>
      <c r="L14" s="5">
        <f t="shared" si="3"/>
        <v>1.4756995581737851</v>
      </c>
      <c r="M14" s="5">
        <f t="shared" si="3"/>
        <v>1.0611620795107033</v>
      </c>
      <c r="N14" s="5">
        <f t="shared" si="3"/>
        <v>1.3237822349570201</v>
      </c>
      <c r="O14" s="5">
        <f t="shared" si="3"/>
        <v>1.0248175182481751</v>
      </c>
      <c r="P14" s="7"/>
      <c r="Q14" s="19"/>
      <c r="R14" s="14"/>
      <c r="S14" s="14"/>
      <c r="T14" s="14"/>
      <c r="U14" s="14"/>
      <c r="V14" s="18"/>
      <c r="W14" s="14"/>
      <c r="X14" s="14"/>
      <c r="Y14" s="14"/>
      <c r="Z14" s="14"/>
      <c r="AA14" s="18"/>
      <c r="AB14" s="1"/>
    </row>
    <row r="15" spans="1:28" x14ac:dyDescent="0.25">
      <c r="A15" s="1"/>
      <c r="B15" s="1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5"/>
      <c r="Q15" s="19"/>
      <c r="R15" s="14"/>
      <c r="S15" s="14"/>
      <c r="T15" s="14"/>
      <c r="U15" s="14"/>
      <c r="V15" s="18"/>
      <c r="W15" s="14"/>
      <c r="X15" s="14"/>
      <c r="Y15" s="14"/>
      <c r="Z15" s="14"/>
      <c r="AA15" s="18"/>
      <c r="AB15" s="1"/>
    </row>
    <row r="16" spans="1:28" x14ac:dyDescent="0.25">
      <c r="A16" s="1"/>
      <c r="B16" s="11" t="s">
        <v>3</v>
      </c>
      <c r="C16" s="1"/>
      <c r="D16" s="9">
        <f>+((C19+D21-D19)/(C19+D21-D24))</f>
        <v>0.76645041705282668</v>
      </c>
      <c r="E16" s="9">
        <f t="shared" ref="E16:O16" si="4">+((D19+E21-E19)/(D19+E21-E24))</f>
        <v>0.85245901639344257</v>
      </c>
      <c r="F16" s="9">
        <f t="shared" si="4"/>
        <v>0.87768969422423559</v>
      </c>
      <c r="G16" s="9">
        <f t="shared" si="4"/>
        <v>0.84963325183374083</v>
      </c>
      <c r="H16" s="9">
        <f t="shared" si="4"/>
        <v>0.75409233032922562</v>
      </c>
      <c r="I16" s="9">
        <f t="shared" si="4"/>
        <v>0.84353741496598644</v>
      </c>
      <c r="J16" s="9">
        <f t="shared" si="4"/>
        <v>0.86805555555555558</v>
      </c>
      <c r="K16" s="9">
        <f t="shared" si="4"/>
        <v>0.91766329346826125</v>
      </c>
      <c r="L16" s="9">
        <f t="shared" si="4"/>
        <v>0.88396700732805367</v>
      </c>
      <c r="M16" s="9">
        <f t="shared" si="4"/>
        <v>0.84113792151053302</v>
      </c>
      <c r="N16" s="9">
        <f t="shared" si="4"/>
        <v>0.88705518308406395</v>
      </c>
      <c r="O16" s="9">
        <f t="shared" si="4"/>
        <v>0.88550983899821112</v>
      </c>
      <c r="P16" s="1"/>
      <c r="Q16" s="19"/>
      <c r="R16" s="14"/>
      <c r="S16" s="14"/>
      <c r="T16" s="14"/>
      <c r="U16" s="14"/>
      <c r="V16" s="18"/>
      <c r="W16" s="14"/>
      <c r="X16" s="14"/>
      <c r="Y16" s="14"/>
      <c r="Z16" s="14"/>
      <c r="AA16" s="18"/>
      <c r="AB16" s="1"/>
    </row>
    <row r="17" spans="1:28" x14ac:dyDescent="0.25">
      <c r="A17" s="1"/>
      <c r="B17" s="3"/>
      <c r="C17" s="1"/>
      <c r="D17" s="1" t="s">
        <v>25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9"/>
      <c r="Q17" s="19"/>
      <c r="R17" s="14"/>
      <c r="S17" s="14"/>
      <c r="T17" s="14"/>
      <c r="U17" s="14"/>
      <c r="V17" s="18"/>
      <c r="W17" s="14"/>
      <c r="X17" s="14"/>
      <c r="Y17" s="14"/>
      <c r="Z17" s="14"/>
      <c r="AA17" s="18"/>
      <c r="AB17" s="1"/>
    </row>
    <row r="18" spans="1:28" x14ac:dyDescent="0.25">
      <c r="A18" s="1"/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9"/>
      <c r="R18" s="14"/>
      <c r="S18" s="14"/>
      <c r="T18" s="14"/>
      <c r="U18" s="14"/>
      <c r="V18" s="18"/>
      <c r="W18" s="14"/>
      <c r="X18" s="14"/>
      <c r="Y18" s="14"/>
      <c r="Z18" s="14"/>
      <c r="AA18" s="18"/>
      <c r="AB18" s="1"/>
    </row>
    <row r="19" spans="1:28" x14ac:dyDescent="0.25">
      <c r="A19" s="1"/>
      <c r="B19" s="3" t="s">
        <v>27</v>
      </c>
      <c r="C19" s="12">
        <f>+D19-(0.15*D19)</f>
        <v>267750</v>
      </c>
      <c r="D19" s="4">
        <v>315000</v>
      </c>
      <c r="E19" s="4">
        <v>375000</v>
      </c>
      <c r="F19" s="4">
        <v>360000</v>
      </c>
      <c r="G19" s="4">
        <v>328000</v>
      </c>
      <c r="H19" s="4">
        <v>382000</v>
      </c>
      <c r="I19" s="4">
        <v>345000</v>
      </c>
      <c r="J19" s="4">
        <v>372000</v>
      </c>
      <c r="K19" s="4">
        <v>358000</v>
      </c>
      <c r="L19" s="4">
        <v>321000</v>
      </c>
      <c r="M19" s="4">
        <v>333000</v>
      </c>
      <c r="N19" s="4">
        <v>365000</v>
      </c>
      <c r="O19" s="4">
        <v>320000</v>
      </c>
      <c r="P19" s="1"/>
      <c r="Q19" s="19"/>
      <c r="R19" s="14"/>
      <c r="S19" s="14"/>
      <c r="T19" s="14"/>
      <c r="U19" s="14"/>
      <c r="V19" s="18"/>
      <c r="W19" s="14"/>
      <c r="X19" s="14"/>
      <c r="Y19" s="14"/>
      <c r="Z19" s="14"/>
      <c r="AA19" s="21"/>
      <c r="AB19" s="1"/>
    </row>
    <row r="20" spans="1:28" x14ac:dyDescent="0.25">
      <c r="A20" s="1"/>
      <c r="B20" s="3" t="s">
        <v>18</v>
      </c>
      <c r="C20" s="1"/>
      <c r="D20" s="6">
        <f>+(C19+D19)/2</f>
        <v>291375</v>
      </c>
      <c r="E20" s="6">
        <f>+(D19+E19)/2</f>
        <v>345000</v>
      </c>
      <c r="F20" s="6">
        <f t="shared" ref="F20:O20" si="5">+(E19+F19)/2</f>
        <v>367500</v>
      </c>
      <c r="G20" s="6">
        <f t="shared" si="5"/>
        <v>344000</v>
      </c>
      <c r="H20" s="6">
        <f t="shared" si="5"/>
        <v>355000</v>
      </c>
      <c r="I20" s="6">
        <f t="shared" si="5"/>
        <v>363500</v>
      </c>
      <c r="J20" s="6">
        <f t="shared" si="5"/>
        <v>358500</v>
      </c>
      <c r="K20" s="6">
        <f t="shared" si="5"/>
        <v>365000</v>
      </c>
      <c r="L20" s="6">
        <f t="shared" si="5"/>
        <v>339500</v>
      </c>
      <c r="M20" s="6">
        <f t="shared" si="5"/>
        <v>327000</v>
      </c>
      <c r="N20" s="6">
        <f t="shared" si="5"/>
        <v>349000</v>
      </c>
      <c r="O20" s="6">
        <f t="shared" si="5"/>
        <v>342500</v>
      </c>
      <c r="P20" s="4"/>
      <c r="Q20" s="19"/>
      <c r="R20" s="18"/>
      <c r="S20" s="18"/>
      <c r="T20" s="18"/>
      <c r="U20" s="18"/>
      <c r="V20" s="18"/>
      <c r="W20" s="18"/>
      <c r="X20" s="18"/>
      <c r="Y20" s="18"/>
      <c r="Z20" s="18"/>
      <c r="AA20" s="22"/>
      <c r="AB20" s="1"/>
    </row>
    <row r="21" spans="1:28" x14ac:dyDescent="0.25">
      <c r="A21" s="1"/>
      <c r="B21" s="3" t="s">
        <v>17</v>
      </c>
      <c r="C21" s="1"/>
      <c r="D21" s="4">
        <v>254000</v>
      </c>
      <c r="E21" s="4">
        <v>385000</v>
      </c>
      <c r="F21" s="4">
        <v>450000</v>
      </c>
      <c r="G21" s="4">
        <v>524000</v>
      </c>
      <c r="H21" s="4">
        <v>382000</v>
      </c>
      <c r="I21" s="4">
        <v>428000</v>
      </c>
      <c r="J21" s="4">
        <v>492000</v>
      </c>
      <c r="K21" s="4">
        <v>385000</v>
      </c>
      <c r="L21" s="4">
        <v>501000</v>
      </c>
      <c r="M21" s="4">
        <v>347000</v>
      </c>
      <c r="N21" s="4">
        <v>462000</v>
      </c>
      <c r="O21" s="4">
        <v>351000</v>
      </c>
      <c r="P21" s="6"/>
      <c r="Q21" s="19"/>
      <c r="R21" s="33" t="s">
        <v>2</v>
      </c>
      <c r="S21" s="33"/>
      <c r="T21" s="33"/>
      <c r="U21" s="33"/>
      <c r="V21" s="18"/>
      <c r="W21" s="33" t="s">
        <v>28</v>
      </c>
      <c r="X21" s="33"/>
      <c r="Y21" s="33"/>
      <c r="Z21" s="33"/>
      <c r="AA21" s="22"/>
      <c r="AB21" s="1"/>
    </row>
    <row r="22" spans="1:28" x14ac:dyDescent="0.25">
      <c r="A22" s="1"/>
      <c r="B22" s="3"/>
      <c r="C22" s="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9"/>
      <c r="R22" s="32"/>
      <c r="S22" s="32"/>
      <c r="T22" s="32"/>
      <c r="U22" s="32"/>
      <c r="V22" s="18"/>
      <c r="W22" s="32"/>
      <c r="X22" s="32"/>
      <c r="Y22" s="32"/>
      <c r="Z22" s="32"/>
      <c r="AA22" s="22"/>
      <c r="AB22" s="1"/>
    </row>
    <row r="23" spans="1:28" ht="14.25" customHeight="1" x14ac:dyDescent="0.25">
      <c r="A23" s="1"/>
      <c r="B23" s="11" t="s">
        <v>23</v>
      </c>
      <c r="C23" s="1"/>
      <c r="D23" s="16">
        <v>0.8</v>
      </c>
      <c r="E23" s="16">
        <v>0.85</v>
      </c>
      <c r="F23" s="16">
        <v>0.82</v>
      </c>
      <c r="G23" s="16">
        <v>0.7</v>
      </c>
      <c r="H23" s="16">
        <v>0.72</v>
      </c>
      <c r="I23" s="16">
        <v>0.75</v>
      </c>
      <c r="J23" s="16">
        <v>0.81</v>
      </c>
      <c r="K23" s="16">
        <v>0.9</v>
      </c>
      <c r="L23" s="16">
        <v>0.78</v>
      </c>
      <c r="M23" s="16">
        <v>0.81</v>
      </c>
      <c r="N23" s="16">
        <v>0.85</v>
      </c>
      <c r="O23" s="16">
        <v>0.84</v>
      </c>
      <c r="P23" s="4"/>
      <c r="Q23" s="19"/>
      <c r="R23" s="32"/>
      <c r="S23" s="32"/>
      <c r="T23" s="32"/>
      <c r="U23" s="32"/>
      <c r="V23" s="19"/>
      <c r="W23" s="32"/>
      <c r="X23" s="32"/>
      <c r="Y23" s="32"/>
      <c r="Z23" s="32"/>
      <c r="AA23" s="23"/>
      <c r="AB23" s="1"/>
    </row>
    <row r="24" spans="1:28" ht="14.25" customHeight="1" x14ac:dyDescent="0.25">
      <c r="A24" s="1"/>
      <c r="B24" s="3" t="s">
        <v>19</v>
      </c>
      <c r="C24" s="1"/>
      <c r="D24" s="6">
        <f>+D23*D19</f>
        <v>252000</v>
      </c>
      <c r="E24" s="6">
        <f t="shared" ref="E24:O24" si="6">+E23*E19</f>
        <v>318750</v>
      </c>
      <c r="F24" s="6">
        <f t="shared" si="6"/>
        <v>295200</v>
      </c>
      <c r="G24" s="6">
        <f t="shared" si="6"/>
        <v>229599.99999999997</v>
      </c>
      <c r="H24" s="6">
        <f t="shared" si="6"/>
        <v>275040</v>
      </c>
      <c r="I24" s="6">
        <f t="shared" si="6"/>
        <v>258750</v>
      </c>
      <c r="J24" s="6">
        <f t="shared" si="6"/>
        <v>301320</v>
      </c>
      <c r="K24" s="6">
        <f t="shared" si="6"/>
        <v>322200</v>
      </c>
      <c r="L24" s="6">
        <f t="shared" si="6"/>
        <v>250380</v>
      </c>
      <c r="M24" s="6">
        <f t="shared" si="6"/>
        <v>269730</v>
      </c>
      <c r="N24" s="6">
        <f t="shared" si="6"/>
        <v>310250</v>
      </c>
      <c r="O24" s="6">
        <f t="shared" si="6"/>
        <v>268800</v>
      </c>
      <c r="P24" s="16"/>
      <c r="Q24" s="19"/>
      <c r="R24" s="32"/>
      <c r="S24" s="32"/>
      <c r="T24" s="32"/>
      <c r="U24" s="32"/>
      <c r="V24" s="19"/>
      <c r="W24" s="32"/>
      <c r="X24" s="32"/>
      <c r="Y24" s="32"/>
      <c r="Z24" s="32"/>
      <c r="AA24" s="23"/>
      <c r="AB24" s="1"/>
    </row>
    <row r="25" spans="1:28" ht="18.75" x14ac:dyDescent="0.25">
      <c r="A25" s="1"/>
      <c r="B25" s="3" t="s">
        <v>20</v>
      </c>
      <c r="C25" s="1"/>
      <c r="D25" s="6">
        <f t="shared" ref="D25:O25" si="7">+((1-D$23)*0.8)*D$19</f>
        <v>50399.999999999993</v>
      </c>
      <c r="E25" s="6">
        <f t="shared" si="7"/>
        <v>45000.000000000007</v>
      </c>
      <c r="F25" s="6">
        <f t="shared" si="7"/>
        <v>51840.000000000015</v>
      </c>
      <c r="G25" s="6">
        <f t="shared" si="7"/>
        <v>78720.000000000015</v>
      </c>
      <c r="H25" s="6">
        <f t="shared" si="7"/>
        <v>85568.000000000015</v>
      </c>
      <c r="I25" s="6">
        <f t="shared" si="7"/>
        <v>69000</v>
      </c>
      <c r="J25" s="6">
        <f t="shared" si="7"/>
        <v>56543.999999999985</v>
      </c>
      <c r="K25" s="6">
        <f t="shared" si="7"/>
        <v>28639.999999999996</v>
      </c>
      <c r="L25" s="6">
        <f t="shared" si="7"/>
        <v>56496</v>
      </c>
      <c r="M25" s="6">
        <f t="shared" si="7"/>
        <v>50615.999999999993</v>
      </c>
      <c r="N25" s="6">
        <f t="shared" si="7"/>
        <v>43800.000000000007</v>
      </c>
      <c r="O25" s="6">
        <f t="shared" si="7"/>
        <v>40960.000000000007</v>
      </c>
      <c r="P25" s="6"/>
      <c r="Q25" s="19"/>
      <c r="R25" s="29">
        <f>+D14</f>
        <v>0.8717288717288717</v>
      </c>
      <c r="S25" s="1"/>
      <c r="T25" s="1"/>
      <c r="U25" s="29">
        <f>+O14</f>
        <v>1.0248175182481751</v>
      </c>
      <c r="V25" s="19"/>
      <c r="W25" s="30">
        <f>+D16</f>
        <v>0.76645041705282668</v>
      </c>
      <c r="X25" s="1"/>
      <c r="Y25" s="1"/>
      <c r="Z25" s="17">
        <f>+O16</f>
        <v>0.88550983899821112</v>
      </c>
      <c r="AA25" s="22"/>
      <c r="AB25" s="1"/>
    </row>
    <row r="26" spans="1:28" ht="18.75" x14ac:dyDescent="0.25">
      <c r="A26" s="1"/>
      <c r="B26" s="3" t="s">
        <v>21</v>
      </c>
      <c r="C26" s="1"/>
      <c r="D26" s="6">
        <f t="shared" ref="D26:O26" si="8">+((1-D$23)*0.15)*D$19</f>
        <v>9449.9999999999982</v>
      </c>
      <c r="E26" s="6">
        <f t="shared" si="8"/>
        <v>8437.5000000000018</v>
      </c>
      <c r="F26" s="6">
        <f t="shared" si="8"/>
        <v>9720.0000000000018</v>
      </c>
      <c r="G26" s="6">
        <f t="shared" si="8"/>
        <v>14760.000000000002</v>
      </c>
      <c r="H26" s="6">
        <f t="shared" si="8"/>
        <v>16044.000000000002</v>
      </c>
      <c r="I26" s="6">
        <f t="shared" si="8"/>
        <v>12937.5</v>
      </c>
      <c r="J26" s="6">
        <f t="shared" si="8"/>
        <v>10601.999999999996</v>
      </c>
      <c r="K26" s="6">
        <f t="shared" si="8"/>
        <v>5369.9999999999982</v>
      </c>
      <c r="L26" s="6">
        <f t="shared" si="8"/>
        <v>10592.999999999998</v>
      </c>
      <c r="M26" s="6">
        <f t="shared" si="8"/>
        <v>9490.4999999999964</v>
      </c>
      <c r="N26" s="6">
        <f t="shared" si="8"/>
        <v>8212.5000000000018</v>
      </c>
      <c r="O26" s="6">
        <f t="shared" si="8"/>
        <v>7680.0000000000009</v>
      </c>
      <c r="P26" s="6"/>
      <c r="Q26" s="19"/>
      <c r="R26" s="29"/>
      <c r="S26" s="2"/>
      <c r="T26" s="2"/>
      <c r="U26" s="29"/>
      <c r="V26" s="19"/>
      <c r="W26" s="30"/>
      <c r="X26" s="2"/>
      <c r="Y26" s="2"/>
      <c r="Z26" s="17"/>
      <c r="AA26" s="19"/>
      <c r="AB26" s="1"/>
    </row>
    <row r="27" spans="1:28" x14ac:dyDescent="0.25">
      <c r="A27" s="1"/>
      <c r="B27" s="3" t="s">
        <v>22</v>
      </c>
      <c r="C27" s="1"/>
      <c r="D27" s="6">
        <f t="shared" ref="D27:O27" si="9">+((1-D$23)*0.05)*D$19</f>
        <v>3149.9999999999995</v>
      </c>
      <c r="E27" s="6">
        <f t="shared" si="9"/>
        <v>2812.5000000000005</v>
      </c>
      <c r="F27" s="6">
        <f t="shared" si="9"/>
        <v>3240.0000000000009</v>
      </c>
      <c r="G27" s="6">
        <f t="shared" si="9"/>
        <v>4920.0000000000009</v>
      </c>
      <c r="H27" s="6">
        <f t="shared" si="9"/>
        <v>5348.0000000000009</v>
      </c>
      <c r="I27" s="6">
        <f t="shared" si="9"/>
        <v>4312.5</v>
      </c>
      <c r="J27" s="6">
        <f t="shared" si="9"/>
        <v>3533.9999999999991</v>
      </c>
      <c r="K27" s="6">
        <f t="shared" si="9"/>
        <v>1789.9999999999998</v>
      </c>
      <c r="L27" s="6">
        <f t="shared" si="9"/>
        <v>3531</v>
      </c>
      <c r="M27" s="6">
        <f t="shared" si="9"/>
        <v>3163.4999999999995</v>
      </c>
      <c r="N27" s="6">
        <f t="shared" si="9"/>
        <v>2737.5000000000005</v>
      </c>
      <c r="O27" s="6">
        <f t="shared" si="9"/>
        <v>2560.0000000000005</v>
      </c>
      <c r="P27" s="6"/>
      <c r="Q27" s="19"/>
      <c r="R27" s="2" t="s">
        <v>29</v>
      </c>
      <c r="S27" s="2"/>
      <c r="T27" s="2"/>
      <c r="U27" s="2" t="s">
        <v>30</v>
      </c>
      <c r="V27" s="19"/>
      <c r="W27" s="2" t="s">
        <v>29</v>
      </c>
      <c r="X27" s="2"/>
      <c r="Y27" s="2"/>
      <c r="Z27" s="2" t="s">
        <v>30</v>
      </c>
      <c r="AA27" s="19"/>
      <c r="AB27" s="1"/>
    </row>
    <row r="28" spans="1:2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6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"/>
    </row>
    <row r="29" spans="1:28" x14ac:dyDescent="0.25">
      <c r="A29" s="1"/>
      <c r="B29" s="1"/>
      <c r="C29" s="3" t="s">
        <v>16</v>
      </c>
      <c r="D29" s="2">
        <v>31</v>
      </c>
      <c r="E29" s="2">
        <v>28</v>
      </c>
      <c r="F29" s="2">
        <v>31</v>
      </c>
      <c r="G29" s="2">
        <v>30</v>
      </c>
      <c r="H29" s="2">
        <v>31</v>
      </c>
      <c r="I29" s="2">
        <v>30</v>
      </c>
      <c r="J29" s="2">
        <v>31</v>
      </c>
      <c r="K29" s="2">
        <v>31</v>
      </c>
      <c r="L29" s="2">
        <v>30</v>
      </c>
      <c r="M29" s="2">
        <v>31</v>
      </c>
      <c r="N29" s="2">
        <v>30</v>
      </c>
      <c r="O29" s="2">
        <v>31</v>
      </c>
      <c r="P29" s="6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x14ac:dyDescent="0.25">
      <c r="A30" s="1"/>
      <c r="B30" s="1"/>
      <c r="C30" s="1"/>
      <c r="D30" s="1"/>
      <c r="E30" s="1"/>
      <c r="F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idden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idden="1" x14ac:dyDescent="0.25">
      <c r="A32" s="1"/>
      <c r="B32" s="1"/>
      <c r="C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idden="1" x14ac:dyDescent="0.25">
      <c r="A33" s="1"/>
      <c r="B33" s="1"/>
      <c r="C33" s="1"/>
      <c r="D33" s="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idden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idden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idden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idden="1" x14ac:dyDescent="0.25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idden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idden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idden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idden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idden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idden="1" x14ac:dyDescent="0.25">
      <c r="A43" s="1"/>
      <c r="B43" s="1"/>
      <c r="C43" s="1"/>
      <c r="D43" s="1"/>
      <c r="E43" s="1"/>
      <c r="F43" s="10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idden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idden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idden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idden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idden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idden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idden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idden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idden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idden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idden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idden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idden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idden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idden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idden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idden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idden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idden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idden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idden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idden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idden="1" x14ac:dyDescent="0.25"/>
    <row r="67" spans="1:28" hidden="1" x14ac:dyDescent="0.25"/>
    <row r="68" spans="1:28" hidden="1" x14ac:dyDescent="0.25"/>
    <row r="69" spans="1:28" hidden="1" x14ac:dyDescent="0.25"/>
    <row r="70" spans="1:28" hidden="1" x14ac:dyDescent="0.25"/>
    <row r="71" spans="1:28" hidden="1" x14ac:dyDescent="0.25"/>
    <row r="72" spans="1:28" hidden="1" x14ac:dyDescent="0.25"/>
  </sheetData>
  <mergeCells count="11">
    <mergeCell ref="E3:O4"/>
    <mergeCell ref="R25:R26"/>
    <mergeCell ref="U25:U26"/>
    <mergeCell ref="W25:W26"/>
    <mergeCell ref="R6:Z6"/>
    <mergeCell ref="R22:U24"/>
    <mergeCell ref="W22:Z24"/>
    <mergeCell ref="R21:U21"/>
    <mergeCell ref="W21:Z21"/>
    <mergeCell ref="W8:Z8"/>
    <mergeCell ref="R8:U8"/>
  </mergeCells>
  <phoneticPr fontId="4" type="noConversion"/>
  <hyperlinks>
    <hyperlink ref="E3:O4" r:id="rId1" display="Save time with financial and operational dashboards that refresh automatically - Book your free demo." xr:uid="{FBE7C350-A823-408F-88FF-86EF7AE2C3BA}"/>
  </hyperlinks>
  <pageMargins left="0.7" right="0.7" top="0.75" bottom="0.75" header="0.3" footer="0.3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lineWeight="1.5" displayEmptyCellsAs="gap" xr2:uid="{EBCB0A11-3309-4B25-A031-7E610C5F153D}">
          <x14:colorSeries rgb="FF0070C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'AR KPIs'!D16:O16</xm:f>
              <xm:sqref>W22</xm:sqref>
            </x14:sparkline>
          </x14:sparklines>
        </x14:sparklineGroup>
        <x14:sparklineGroup manualMin="0.5" type="column" displayEmptyCellsAs="gap" minAxisType="custom" xr2:uid="{4AC9151A-E327-4789-856B-96BE62F58E6E}">
          <x14:colorSeries rgb="FF0070C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'AR KPIs'!D14:O14</xm:f>
              <xm:sqref>R22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AR KPIs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 Segoria</dc:creator>
  <cp:lastModifiedBy>Bryan Motteram</cp:lastModifiedBy>
  <dcterms:created xsi:type="dcterms:W3CDTF">2019-09-02T15:01:19Z</dcterms:created>
  <dcterms:modified xsi:type="dcterms:W3CDTF">2019-10-21T08:55:09Z</dcterms:modified>
</cp:coreProperties>
</file>