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840" activeTab="1"/>
  </bookViews>
  <sheets>
    <sheet name="Instructions" sheetId="4" r:id="rId1"/>
    <sheet name="Dashboard" sheetId="1" r:id="rId2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  <c r="L31" i="1"/>
  <c r="J31" i="1"/>
  <c r="I31" i="1"/>
  <c r="G31" i="1"/>
  <c r="F31" i="1"/>
  <c r="E31" i="1"/>
  <c r="D31" i="1"/>
  <c r="C31" i="1"/>
  <c r="N16" i="1"/>
  <c r="M16" i="1"/>
  <c r="L16" i="1"/>
  <c r="K16" i="1"/>
  <c r="J16" i="1"/>
  <c r="I16" i="1"/>
  <c r="H16" i="1"/>
  <c r="G16" i="1"/>
  <c r="F16" i="1"/>
  <c r="E16" i="1"/>
  <c r="D16" i="1"/>
  <c r="C16" i="1"/>
  <c r="D21" i="1"/>
  <c r="E21" i="1"/>
  <c r="F21" i="1"/>
  <c r="G21" i="1"/>
  <c r="H21" i="1"/>
  <c r="I21" i="1"/>
  <c r="J21" i="1"/>
  <c r="K21" i="1"/>
  <c r="L21" i="1"/>
  <c r="M21" i="1"/>
  <c r="N21" i="1"/>
  <c r="C21" i="1"/>
  <c r="I9" i="1"/>
  <c r="H9" i="1"/>
  <c r="I10" i="1"/>
  <c r="D9" i="1"/>
  <c r="C9" i="1"/>
  <c r="D10" i="1"/>
  <c r="E9" i="1"/>
  <c r="E10" i="1"/>
  <c r="F9" i="1"/>
  <c r="F10" i="1"/>
  <c r="G9" i="1"/>
  <c r="G10" i="1"/>
  <c r="H10" i="1"/>
  <c r="J9" i="1"/>
  <c r="J10" i="1"/>
  <c r="K9" i="1"/>
  <c r="K10" i="1"/>
  <c r="L9" i="1"/>
  <c r="L10" i="1"/>
  <c r="M9" i="1"/>
  <c r="M10" i="1"/>
  <c r="N9" i="1"/>
  <c r="N10" i="1"/>
  <c r="H31" i="1"/>
  <c r="K31" i="1"/>
  <c r="M31" i="1"/>
  <c r="N26" i="1"/>
  <c r="M26" i="1"/>
  <c r="L26" i="1"/>
  <c r="K26" i="1"/>
  <c r="J26" i="1"/>
  <c r="I26" i="1"/>
  <c r="H26" i="1"/>
  <c r="G26" i="1"/>
  <c r="F26" i="1"/>
  <c r="E26" i="1"/>
  <c r="D26" i="1"/>
  <c r="C26" i="1"/>
  <c r="E23" i="1"/>
  <c r="F23" i="1"/>
  <c r="G23" i="1"/>
  <c r="H23" i="1"/>
  <c r="I23" i="1"/>
  <c r="J23" i="1"/>
  <c r="K23" i="1"/>
  <c r="L23" i="1"/>
  <c r="M23" i="1"/>
  <c r="N23" i="1"/>
  <c r="D23" i="1"/>
  <c r="C23" i="1"/>
  <c r="D25" i="1"/>
  <c r="E25" i="1"/>
  <c r="F25" i="1"/>
  <c r="G25" i="1"/>
  <c r="H25" i="1"/>
  <c r="I25" i="1"/>
  <c r="J25" i="1"/>
  <c r="K25" i="1"/>
  <c r="L25" i="1"/>
  <c r="M25" i="1"/>
  <c r="N25" i="1"/>
  <c r="D28" i="1"/>
  <c r="D29" i="1"/>
  <c r="E28" i="1"/>
  <c r="E29" i="1"/>
  <c r="F28" i="1"/>
  <c r="F29" i="1"/>
  <c r="G28" i="1"/>
  <c r="G29" i="1"/>
  <c r="H28" i="1"/>
  <c r="H29" i="1"/>
  <c r="I28" i="1"/>
  <c r="I29" i="1"/>
  <c r="J28" i="1"/>
  <c r="J29" i="1"/>
  <c r="K28" i="1"/>
  <c r="K29" i="1"/>
  <c r="L28" i="1"/>
  <c r="L29" i="1"/>
  <c r="M28" i="1"/>
  <c r="M29" i="1"/>
  <c r="N28" i="1"/>
  <c r="N29" i="1"/>
  <c r="C25" i="1"/>
  <c r="C29" i="1"/>
</calcChain>
</file>

<file path=xl/sharedStrings.xml><?xml version="1.0" encoding="utf-8"?>
<sst xmlns="http://schemas.openxmlformats.org/spreadsheetml/2006/main" count="38" uniqueCount="35">
  <si>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</si>
  <si>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</si>
  <si>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</si>
  <si>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</si>
  <si>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</si>
  <si>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</si>
  <si>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</si>
  <si>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</si>
  <si>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</si>
  <si>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</si>
  <si>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</si>
  <si>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</si>
  <si>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Operating Expense</t>
  </si>
  <si>
    <t>Delta</t>
  </si>
  <si>
    <t>Revenue</t>
  </si>
  <si>
    <t>Population</t>
  </si>
  <si>
    <t>Rev. per Capita</t>
  </si>
  <si>
    <t>Total Revenue</t>
  </si>
  <si>
    <t>Trend</t>
  </si>
  <si>
    <t>MoM  Growth %</t>
  </si>
  <si>
    <t>Labor</t>
  </si>
  <si>
    <t>Budget:</t>
  </si>
  <si>
    <t>All Other</t>
  </si>
  <si>
    <t>Actual:</t>
  </si>
  <si>
    <t>Total Debt</t>
  </si>
  <si>
    <t>Near-term Solvency</t>
  </si>
  <si>
    <t>Budget Net Income</t>
  </si>
  <si>
    <t>Operating Cost per Day</t>
  </si>
  <si>
    <t>Actual Net Income</t>
  </si>
  <si>
    <t>Personnel Cost Ratio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</si>
  <si>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</si>
  <si>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</si>
  <si>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dashboard.</t>
    </r>
  </si>
  <si>
    <t>This dashboard represents key metrics for a government operation. This uses income per capita to generate a revenue budget and operations expenses associated.</t>
  </si>
  <si>
    <t>Learn more about how to streamline your financial analysis with the right dashboards.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</si>
</sst>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 indent="1"/>
    </xf>
    <xf numFmtId="164" fontId="0" fillId="2" borderId="0" xfId="0" applyNumberFormat="1" applyFill="1"/>
    <xf numFmtId="0" fontId="5" fillId="2" borderId="0" xfId="0" applyFont="1" applyFill="1" applyAlignment="1">
      <alignment horizontal="right" inden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9" fontId="0" fillId="2" borderId="0" xfId="2" applyFont="1" applyFill="1" applyAlignment="1">
      <alignment horizontal="center"/>
    </xf>
    <xf numFmtId="3" fontId="4" fillId="2" borderId="0" xfId="1" applyNumberFormat="1" applyFont="1" applyFill="1" applyAlignment="1">
      <alignment horizontal="center" vertical="center"/>
    </xf>
    <xf numFmtId="9" fontId="6" fillId="2" borderId="0" xfId="2" applyFont="1" applyFill="1" applyAlignment="1">
      <alignment horizontal="center"/>
    </xf>
    <xf numFmtId="0" fontId="0" fillId="2" borderId="0" xfId="0" applyFill="1" applyAlignment="1">
      <alignment horizontal="right"/>
    </xf>
    <xf numFmtId="0" fontId="8" fillId="2" borderId="0" xfId="3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ont>
        <color rgb="FFFF0000"/>
      </font>
    </dxf>
    <dxf>
      <font>
        <color theme="9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OPEX </a:t>
            </a:r>
            <a:r>
              <a:rPr lang="en-US" baseline="0"/>
              <a:t> / Day</a:t>
            </a:r>
            <a:endParaRPr lang="en-US"/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strRef>
              <c:f>Dashboard!$B$31</c:f>
              <c:strCache>
                <c:ptCount val="1"/>
                <c:pt idx="0">
                  <c:v>Operating Cost per 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shade val="3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Dashboard!$C$31:$N$31</c:f>
              <c:numCache>
                <c:formatCode>"$"#,##0_);[Red]\("$"#,##0\)</c:formatCode>
                <c:ptCount val="12"/>
                <c:pt idx="0">
                  <c:v>37096.774193548386</c:v>
                </c:pt>
                <c:pt idx="1">
                  <c:v>43214.285714285717</c:v>
                </c:pt>
                <c:pt idx="2">
                  <c:v>38225.806451612902</c:v>
                </c:pt>
                <c:pt idx="3">
                  <c:v>40500</c:v>
                </c:pt>
                <c:pt idx="4">
                  <c:v>38451.612903225803</c:v>
                </c:pt>
                <c:pt idx="5">
                  <c:v>40733.333333333336</c:v>
                </c:pt>
                <c:pt idx="6">
                  <c:v>40322.580645161288</c:v>
                </c:pt>
                <c:pt idx="7">
                  <c:v>39032.258064516129</c:v>
                </c:pt>
                <c:pt idx="8">
                  <c:v>42000</c:v>
                </c:pt>
                <c:pt idx="9">
                  <c:v>38548.387096774197</c:v>
                </c:pt>
                <c:pt idx="10">
                  <c:v>40333.333333333336</c:v>
                </c:pt>
                <c:pt idx="11">
                  <c:v>37903.225806451614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E1A-4AB6-B96C-E5FEEA2A7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-27"/>
        <c:axId val="84103936"/>
        <c:axId val="84105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Dashboard!$B$6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6">
                      <a:tint val="3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1A-4AB6-B96C-E5FEEA2A7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17000</c:v>
                      </c:pt>
                      <c:pt idx="1">
                        <c:v>17100</c:v>
                      </c:pt>
                      <c:pt idx="2">
                        <c:v>17200</c:v>
                      </c:pt>
                      <c:pt idx="3">
                        <c:v>17300</c:v>
                      </c:pt>
                      <c:pt idx="4">
                        <c:v>17400</c:v>
                      </c:pt>
                      <c:pt idx="5">
                        <c:v>17500</c:v>
                      </c:pt>
                      <c:pt idx="6">
                        <c:v>17400</c:v>
                      </c:pt>
                      <c:pt idx="7">
                        <c:v>17700</c:v>
                      </c:pt>
                      <c:pt idx="8">
                        <c:v>17800</c:v>
                      </c:pt>
                      <c:pt idx="9">
                        <c:v>17900</c:v>
                      </c:pt>
                      <c:pt idx="10">
                        <c:v>18000</c:v>
                      </c:pt>
                      <c:pt idx="11">
                        <c:v>18100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1A-4AB6-B96C-E5FEEA2A7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Rev. per Capita</c:v>
                      </c:pt>
                    </c:strCache>
                  </c:strRef>
                </c:tx>
                <c:spPr>
                  <a:solidFill>
                    <a:schemeClr val="accent6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85</c:v>
                      </c:pt>
                      <c:pt idx="1">
                        <c:v>85</c:v>
                      </c:pt>
                      <c:pt idx="2">
                        <c:v>85</c:v>
                      </c:pt>
                      <c:pt idx="3">
                        <c:v>85</c:v>
                      </c:pt>
                      <c:pt idx="4">
                        <c:v>85</c:v>
                      </c:pt>
                      <c:pt idx="5">
                        <c:v>85</c:v>
                      </c:pt>
                      <c:pt idx="6">
                        <c:v>85</c:v>
                      </c:pt>
                      <c:pt idx="7">
                        <c:v>85</c:v>
                      </c:pt>
                      <c:pt idx="8">
                        <c:v>85</c:v>
                      </c:pt>
                      <c:pt idx="9">
                        <c:v>85</c:v>
                      </c:pt>
                      <c:pt idx="10">
                        <c:v>85</c:v>
                      </c:pt>
                      <c:pt idx="11">
                        <c:v>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E1A-4AB6-B96C-E5FEEA2A7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Total Revenue</c:v>
                      </c:pt>
                    </c:strCache>
                  </c:strRef>
                </c:tx>
                <c:spPr>
                  <a:solidFill>
                    <a:schemeClr val="accent6">
                      <a:tint val="5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1445000</c:v>
                      </c:pt>
                      <c:pt idx="1">
                        <c:v>1453500</c:v>
                      </c:pt>
                      <c:pt idx="2">
                        <c:v>1462000</c:v>
                      </c:pt>
                      <c:pt idx="3">
                        <c:v>1470500</c:v>
                      </c:pt>
                      <c:pt idx="4">
                        <c:v>1479000</c:v>
                      </c:pt>
                      <c:pt idx="5">
                        <c:v>1487500</c:v>
                      </c:pt>
                      <c:pt idx="6">
                        <c:v>1479000</c:v>
                      </c:pt>
                      <c:pt idx="7">
                        <c:v>1504500</c:v>
                      </c:pt>
                      <c:pt idx="8">
                        <c:v>1513000</c:v>
                      </c:pt>
                      <c:pt idx="9">
                        <c:v>1521500</c:v>
                      </c:pt>
                      <c:pt idx="10">
                        <c:v>1530000</c:v>
                      </c:pt>
                      <c:pt idx="11">
                        <c:v>1538500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E1A-4AB6-B96C-E5FEEA2A78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MoM  Growth %</c:v>
                      </c:pt>
                    </c:strCache>
                  </c:strRef>
                </c:tx>
                <c:spPr>
                  <a:solidFill>
                    <a:schemeClr val="accent6">
                      <a:tint val="5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1">
                        <c:v>5.8823529411764705E-3</c:v>
                      </c:pt>
                      <c:pt idx="2">
                        <c:v>5.8479532163742687E-3</c:v>
                      </c:pt>
                      <c:pt idx="3">
                        <c:v>5.8139534883720929E-3</c:v>
                      </c:pt>
                      <c:pt idx="4">
                        <c:v>5.7803468208092483E-3</c:v>
                      </c:pt>
                      <c:pt idx="5">
                        <c:v>5.7471264367816091E-3</c:v>
                      </c:pt>
                      <c:pt idx="6">
                        <c:v>-5.7142857142857143E-3</c:v>
                      </c:pt>
                      <c:pt idx="7">
                        <c:v>1.7241379310344827E-2</c:v>
                      </c:pt>
                      <c:pt idx="8">
                        <c:v>5.6497175141242938E-3</c:v>
                      </c:pt>
                      <c:pt idx="9">
                        <c:v>5.6179775280898875E-3</c:v>
                      </c:pt>
                      <c:pt idx="10">
                        <c:v>5.5865921787709499E-3</c:v>
                      </c:pt>
                      <c:pt idx="11">
                        <c:v>5.5555555555555558E-3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E1A-4AB6-B96C-E5FEEA2A7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E1A-4AB6-B96C-E5FEEA2A78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Operating Expense</c:v>
                      </c:pt>
                    </c:strCache>
                  </c:strRef>
                </c:tx>
                <c:spPr>
                  <a:solidFill>
                    <a:schemeClr val="accent6">
                      <a:tint val="6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E1A-4AB6-B96C-E5FEEA2A7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Budget:</c:v>
                      </c:pt>
                    </c:strCache>
                  </c:strRef>
                </c:tx>
                <c:spPr>
                  <a:solidFill>
                    <a:schemeClr val="accent6">
                      <a:tint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E1A-4AB6-B96C-E5FEEA2A784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Dashboard!$B$14</c15:sqref>
                        </c15:formulaRef>
                      </c:ext>
                    </c:extLst>
                    <c:strCache>
                      <c:ptCount val="1"/>
                      <c:pt idx="0">
                        <c:v>Labor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Dashboard!$C$14:$N$14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900000</c:v>
                      </c:pt>
                      <c:pt idx="1">
                        <c:v>900000</c:v>
                      </c:pt>
                      <c:pt idx="2">
                        <c:v>900000</c:v>
                      </c:pt>
                      <c:pt idx="3">
                        <c:v>900000</c:v>
                      </c:pt>
                      <c:pt idx="4">
                        <c:v>900000</c:v>
                      </c:pt>
                      <c:pt idx="5">
                        <c:v>900000</c:v>
                      </c:pt>
                      <c:pt idx="6">
                        <c:v>900000</c:v>
                      </c:pt>
                      <c:pt idx="7">
                        <c:v>900000</c:v>
                      </c:pt>
                      <c:pt idx="8">
                        <c:v>900000</c:v>
                      </c:pt>
                      <c:pt idx="9">
                        <c:v>900000</c:v>
                      </c:pt>
                      <c:pt idx="10">
                        <c:v>900000</c:v>
                      </c:pt>
                      <c:pt idx="11">
                        <c:v>900000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E1A-4AB6-B96C-E5FEEA2A784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  <c:pt idx="0">
                        <c:v>All Other</c:v>
                      </c:pt>
                    </c:strCache>
                  </c:strRef>
                </c:tx>
                <c:spPr>
                  <a:solidFill>
                    <a:schemeClr val="accent6">
                      <a:tint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300000</c:v>
                      </c:pt>
                      <c:pt idx="1">
                        <c:v>300000</c:v>
                      </c:pt>
                      <c:pt idx="2">
                        <c:v>300000</c:v>
                      </c:pt>
                      <c:pt idx="3">
                        <c:v>300000</c:v>
                      </c:pt>
                      <c:pt idx="4">
                        <c:v>300000</c:v>
                      </c:pt>
                      <c:pt idx="5">
                        <c:v>300000</c:v>
                      </c:pt>
                      <c:pt idx="6">
                        <c:v>300000</c:v>
                      </c:pt>
                      <c:pt idx="7">
                        <c:v>300000</c:v>
                      </c:pt>
                      <c:pt idx="8">
                        <c:v>300000</c:v>
                      </c:pt>
                      <c:pt idx="9">
                        <c:v>300000</c:v>
                      </c:pt>
                      <c:pt idx="10">
                        <c:v>300000</c:v>
                      </c:pt>
                      <c:pt idx="11">
                        <c:v>300000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E1A-4AB6-B96C-E5FEEA2A784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Personnel Cost Ratio</c:v>
                      </c:pt>
                    </c:strCache>
                  </c:strRef>
                </c:tx>
                <c:spPr>
                  <a:solidFill>
                    <a:schemeClr val="accent6">
                      <a:tint val="8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0.75</c:v>
                      </c:pt>
                      <c:pt idx="1">
                        <c:v>0.75</c:v>
                      </c:pt>
                      <c:pt idx="2">
                        <c:v>0.75</c:v>
                      </c:pt>
                      <c:pt idx="3">
                        <c:v>0.75</c:v>
                      </c:pt>
                      <c:pt idx="4">
                        <c:v>0.75</c:v>
                      </c:pt>
                      <c:pt idx="5">
                        <c:v>0.75</c:v>
                      </c:pt>
                      <c:pt idx="6">
                        <c:v>0.75</c:v>
                      </c:pt>
                      <c:pt idx="7">
                        <c:v>0.75</c:v>
                      </c:pt>
                      <c:pt idx="8">
                        <c:v>0.75</c:v>
                      </c:pt>
                      <c:pt idx="9">
                        <c:v>0.75</c:v>
                      </c:pt>
                      <c:pt idx="10">
                        <c:v>0.75</c:v>
                      </c:pt>
                      <c:pt idx="11">
                        <c:v>0.75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BE1A-4AB6-B96C-E5FEEA2A784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1A-4AB6-B96C-E5FEEA2A784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Actual:</c:v>
                      </c:pt>
                    </c:strCache>
                  </c:strRef>
                </c:tx>
                <c:spPr>
                  <a:solidFill>
                    <a:schemeClr val="accent6">
                      <a:tint val="9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E1A-4AB6-B96C-E5FEEA2A784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  <c:pt idx="0">
                        <c:v>Labor</c:v>
                      </c:pt>
                    </c:strCache>
                  </c:strRef>
                </c:tx>
                <c:spPr>
                  <a:solidFill>
                    <a:schemeClr val="accent6">
                      <a:shade val="9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850000</c:v>
                      </c:pt>
                      <c:pt idx="1">
                        <c:v>910000</c:v>
                      </c:pt>
                      <c:pt idx="2">
                        <c:v>885000</c:v>
                      </c:pt>
                      <c:pt idx="3">
                        <c:v>915000</c:v>
                      </c:pt>
                      <c:pt idx="4">
                        <c:v>892000</c:v>
                      </c:pt>
                      <c:pt idx="5">
                        <c:v>922000</c:v>
                      </c:pt>
                      <c:pt idx="6">
                        <c:v>950000</c:v>
                      </c:pt>
                      <c:pt idx="7">
                        <c:v>910000</c:v>
                      </c:pt>
                      <c:pt idx="8">
                        <c:v>960000</c:v>
                      </c:pt>
                      <c:pt idx="9">
                        <c:v>895000</c:v>
                      </c:pt>
                      <c:pt idx="10">
                        <c:v>910000</c:v>
                      </c:pt>
                      <c:pt idx="11">
                        <c:v>875000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BE1A-4AB6-B96C-E5FEEA2A784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  <c:pt idx="0">
                        <c:v>All Other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300000</c:v>
                      </c:pt>
                      <c:pt idx="1">
                        <c:v>300000</c:v>
                      </c:pt>
                      <c:pt idx="2">
                        <c:v>300000</c:v>
                      </c:pt>
                      <c:pt idx="3">
                        <c:v>300000</c:v>
                      </c:pt>
                      <c:pt idx="4">
                        <c:v>300000</c:v>
                      </c:pt>
                      <c:pt idx="5">
                        <c:v>300000</c:v>
                      </c:pt>
                      <c:pt idx="6">
                        <c:v>300000</c:v>
                      </c:pt>
                      <c:pt idx="7">
                        <c:v>300000</c:v>
                      </c:pt>
                      <c:pt idx="8">
                        <c:v>300000</c:v>
                      </c:pt>
                      <c:pt idx="9">
                        <c:v>300000</c:v>
                      </c:pt>
                      <c:pt idx="10">
                        <c:v>300000</c:v>
                      </c:pt>
                      <c:pt idx="11">
                        <c:v>300000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E1A-4AB6-B96C-E5FEEA2A784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Personnel Cost Ratio</c:v>
                      </c:pt>
                    </c:strCache>
                  </c:strRef>
                </c:tx>
                <c:spPr>
                  <a:solidFill>
                    <a:schemeClr val="accent6">
                      <a:shade val="8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0.73913043478260865</c:v>
                      </c:pt>
                      <c:pt idx="1">
                        <c:v>0.75206611570247939</c:v>
                      </c:pt>
                      <c:pt idx="2">
                        <c:v>0.74683544303797467</c:v>
                      </c:pt>
                      <c:pt idx="3">
                        <c:v>0.75308641975308643</c:v>
                      </c:pt>
                      <c:pt idx="4">
                        <c:v>0.74832214765100669</c:v>
                      </c:pt>
                      <c:pt idx="5">
                        <c:v>0.75450081833060556</c:v>
                      </c:pt>
                      <c:pt idx="6">
                        <c:v>0.76</c:v>
                      </c:pt>
                      <c:pt idx="7">
                        <c:v>0.75206611570247939</c:v>
                      </c:pt>
                      <c:pt idx="8">
                        <c:v>0.76190476190476186</c:v>
                      </c:pt>
                      <c:pt idx="9">
                        <c:v>0.7489539748953975</c:v>
                      </c:pt>
                      <c:pt idx="10">
                        <c:v>0.75206611570247939</c:v>
                      </c:pt>
                      <c:pt idx="11">
                        <c:v>0.74468085106382975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BE1A-4AB6-B96C-E5FEEA2A784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8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BE1A-4AB6-B96C-E5FEEA2A784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Dashboard!$C$23:$N$23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-50000</c:v>
                      </c:pt>
                      <c:pt idx="1">
                        <c:v>10000</c:v>
                      </c:pt>
                      <c:pt idx="2">
                        <c:v>-15000</c:v>
                      </c:pt>
                      <c:pt idx="3">
                        <c:v>15000</c:v>
                      </c:pt>
                      <c:pt idx="4">
                        <c:v>-8000</c:v>
                      </c:pt>
                      <c:pt idx="5">
                        <c:v>22000</c:v>
                      </c:pt>
                      <c:pt idx="6">
                        <c:v>50000</c:v>
                      </c:pt>
                      <c:pt idx="7">
                        <c:v>10000</c:v>
                      </c:pt>
                      <c:pt idx="8">
                        <c:v>60000</c:v>
                      </c:pt>
                      <c:pt idx="9">
                        <c:v>-5000</c:v>
                      </c:pt>
                      <c:pt idx="10">
                        <c:v>10000</c:v>
                      </c:pt>
                      <c:pt idx="11">
                        <c:v>-25000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E1A-4AB6-B96C-E5FEEA2A784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7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BE1A-4AB6-B96C-E5FEEA2A784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Budget Net Income</c:v>
                      </c:pt>
                    </c:strCache>
                  </c:strRef>
                </c:tx>
                <c:spPr>
                  <a:solidFill>
                    <a:schemeClr val="accent6">
                      <a:shade val="6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Dashboard!$C$25:$N$25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245000</c:v>
                      </c:pt>
                      <c:pt idx="1">
                        <c:v>253500</c:v>
                      </c:pt>
                      <c:pt idx="2">
                        <c:v>262000</c:v>
                      </c:pt>
                      <c:pt idx="3">
                        <c:v>270500</c:v>
                      </c:pt>
                      <c:pt idx="4">
                        <c:v>279000</c:v>
                      </c:pt>
                      <c:pt idx="5">
                        <c:v>287500</c:v>
                      </c:pt>
                      <c:pt idx="6">
                        <c:v>279000</c:v>
                      </c:pt>
                      <c:pt idx="7">
                        <c:v>304500</c:v>
                      </c:pt>
                      <c:pt idx="8">
                        <c:v>313000</c:v>
                      </c:pt>
                      <c:pt idx="9">
                        <c:v>321500</c:v>
                      </c:pt>
                      <c:pt idx="10">
                        <c:v>330000</c:v>
                      </c:pt>
                      <c:pt idx="11">
                        <c:v>338500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BE1A-4AB6-B96C-E5FEEA2A784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Dashboard!$B$26</c15:sqref>
                        </c15:formulaRef>
                      </c:ext>
                    </c:extLst>
                    <c:strCache>
                      <c:ptCount val="1"/>
                      <c:pt idx="0">
                        <c:v>Actual Net Income</c:v>
                      </c:pt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Dashboard!$C$26:$N$26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295000</c:v>
                      </c:pt>
                      <c:pt idx="1">
                        <c:v>243500</c:v>
                      </c:pt>
                      <c:pt idx="2">
                        <c:v>277000</c:v>
                      </c:pt>
                      <c:pt idx="3">
                        <c:v>255500</c:v>
                      </c:pt>
                      <c:pt idx="4">
                        <c:v>287000</c:v>
                      </c:pt>
                      <c:pt idx="5">
                        <c:v>265500</c:v>
                      </c:pt>
                      <c:pt idx="6">
                        <c:v>229000</c:v>
                      </c:pt>
                      <c:pt idx="7">
                        <c:v>294500</c:v>
                      </c:pt>
                      <c:pt idx="8">
                        <c:v>253000</c:v>
                      </c:pt>
                      <c:pt idx="9">
                        <c:v>326500</c:v>
                      </c:pt>
                      <c:pt idx="10">
                        <c:v>320000</c:v>
                      </c:pt>
                      <c:pt idx="11">
                        <c:v>363500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BE1A-4AB6-B96C-E5FEEA2A784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Dashboard!$C$27:$N$27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BE1A-4AB6-B96C-E5FEEA2A784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Dashboard!$B$28</c15:sqref>
                        </c15:formulaRef>
                      </c:ext>
                    </c:extLst>
                    <c:strCache>
                      <c:ptCount val="1"/>
                      <c:pt idx="0">
                        <c:v>Total Debt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Dashboard!$C$28:$N$28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2000000</c:v>
                      </c:pt>
                      <c:pt idx="1">
                        <c:v>1950000</c:v>
                      </c:pt>
                      <c:pt idx="2">
                        <c:v>1900000</c:v>
                      </c:pt>
                      <c:pt idx="3">
                        <c:v>1850000</c:v>
                      </c:pt>
                      <c:pt idx="4">
                        <c:v>1800000</c:v>
                      </c:pt>
                      <c:pt idx="5">
                        <c:v>1750000</c:v>
                      </c:pt>
                      <c:pt idx="6">
                        <c:v>1700000</c:v>
                      </c:pt>
                      <c:pt idx="7">
                        <c:v>1650000</c:v>
                      </c:pt>
                      <c:pt idx="8">
                        <c:v>1600000</c:v>
                      </c:pt>
                      <c:pt idx="9">
                        <c:v>1550000</c:v>
                      </c:pt>
                      <c:pt idx="10">
                        <c:v>1500000</c:v>
                      </c:pt>
                      <c:pt idx="11">
                        <c:v>1450000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BE1A-4AB6-B96C-E5FEEA2A7842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Dashboard!$B$29</c15:sqref>
                        </c15:formulaRef>
                      </c:ext>
                    </c:extLst>
                    <c:strCache>
                      <c:ptCount val="1"/>
                      <c:pt idx="0">
                        <c:v>Near-term Solvency</c:v>
                      </c:pt>
                    </c:strCache>
                  </c:strRef>
                </c:tx>
                <c:spPr>
                  <a:solidFill>
                    <a:schemeClr val="accent6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Dashboard!$C$29:$N$29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0.1225</c:v>
                      </c:pt>
                      <c:pt idx="1">
                        <c:v>0.13</c:v>
                      </c:pt>
                      <c:pt idx="2">
                        <c:v>0.13789473684210526</c:v>
                      </c:pt>
                      <c:pt idx="3">
                        <c:v>0.14621621621621622</c:v>
                      </c:pt>
                      <c:pt idx="4">
                        <c:v>0.155</c:v>
                      </c:pt>
                      <c:pt idx="5">
                        <c:v>0.16428571428571428</c:v>
                      </c:pt>
                      <c:pt idx="6">
                        <c:v>0.16411764705882353</c:v>
                      </c:pt>
                      <c:pt idx="7">
                        <c:v>0.18454545454545454</c:v>
                      </c:pt>
                      <c:pt idx="8">
                        <c:v>0.19562499999999999</c:v>
                      </c:pt>
                      <c:pt idx="9">
                        <c:v>0.20741935483870969</c:v>
                      </c:pt>
                      <c:pt idx="10">
                        <c:v>0.22</c:v>
                      </c:pt>
                      <c:pt idx="11">
                        <c:v>0.23344827586206895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BE1A-4AB6-B96C-E5FEEA2A784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Dashboard!$C$30:$N$30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BE1A-4AB6-B96C-E5FEEA2A7842}"/>
                  </c:ext>
                </c:extLst>
              </c15:ser>
            </c15:filteredBarSeries>
          </c:ext>
        </c:extLst>
      </c:barChart>
      <c:catAx>
        <c:axId val="841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05472"/>
        <c:crosses val="autoZero"/>
        <c:auto val="1"/>
        <c:lblAlgn val="ctr"/>
        <c:lblOffset val="100"/>
        <c:noMultiLvlLbl val="0"/>
      </c:catAx>
      <c:valAx>
        <c:axId val="84105472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0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Dashboard!$B$9</c:f>
              <c:strCache>
                <c:ptCount val="1"/>
                <c:pt idx="0">
                  <c:v>Total Revenue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Dashboard!$C$9:$N$9</c:f>
              <c:numCache>
                <c:formatCode>"$"#,##0_);[Red]\("$"#,##0\)</c:formatCode>
                <c:ptCount val="12"/>
                <c:pt idx="0">
                  <c:v>1445000</c:v>
                </c:pt>
                <c:pt idx="1">
                  <c:v>1453500</c:v>
                </c:pt>
                <c:pt idx="2">
                  <c:v>1462000</c:v>
                </c:pt>
                <c:pt idx="3">
                  <c:v>1470500</c:v>
                </c:pt>
                <c:pt idx="4">
                  <c:v>1479000</c:v>
                </c:pt>
                <c:pt idx="5">
                  <c:v>1487500</c:v>
                </c:pt>
                <c:pt idx="6">
                  <c:v>1479000</c:v>
                </c:pt>
                <c:pt idx="7">
                  <c:v>1504500</c:v>
                </c:pt>
                <c:pt idx="8">
                  <c:v>1513000</c:v>
                </c:pt>
                <c:pt idx="9">
                  <c:v>1521500</c:v>
                </c:pt>
                <c:pt idx="10">
                  <c:v>1530000</c:v>
                </c:pt>
                <c:pt idx="11">
                  <c:v>1538500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E9-45C0-B18D-915BF278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-27"/>
        <c:axId val="84138624"/>
        <c:axId val="841445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Dashboard!$B$6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6">
                      <a:tint val="3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AE9-45C0-B18D-915BF278FF4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solidFill>
                    <a:schemeClr val="accent6">
                      <a:tint val="4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17000</c:v>
                      </c:pt>
                      <c:pt idx="1">
                        <c:v>17100</c:v>
                      </c:pt>
                      <c:pt idx="2">
                        <c:v>17200</c:v>
                      </c:pt>
                      <c:pt idx="3">
                        <c:v>17300</c:v>
                      </c:pt>
                      <c:pt idx="4">
                        <c:v>17400</c:v>
                      </c:pt>
                      <c:pt idx="5">
                        <c:v>17500</c:v>
                      </c:pt>
                      <c:pt idx="6">
                        <c:v>17400</c:v>
                      </c:pt>
                      <c:pt idx="7">
                        <c:v>17700</c:v>
                      </c:pt>
                      <c:pt idx="8">
                        <c:v>17800</c:v>
                      </c:pt>
                      <c:pt idx="9">
                        <c:v>17900</c:v>
                      </c:pt>
                      <c:pt idx="10">
                        <c:v>18000</c:v>
                      </c:pt>
                      <c:pt idx="11">
                        <c:v>18100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AE9-45C0-B18D-915BF278FF4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Rev. per Capita</c:v>
                      </c:pt>
                    </c:strCache>
                  </c:strRef>
                </c:tx>
                <c:spPr>
                  <a:solidFill>
                    <a:schemeClr val="accent6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85</c:v>
                      </c:pt>
                      <c:pt idx="1">
                        <c:v>85</c:v>
                      </c:pt>
                      <c:pt idx="2">
                        <c:v>85</c:v>
                      </c:pt>
                      <c:pt idx="3">
                        <c:v>85</c:v>
                      </c:pt>
                      <c:pt idx="4">
                        <c:v>85</c:v>
                      </c:pt>
                      <c:pt idx="5">
                        <c:v>85</c:v>
                      </c:pt>
                      <c:pt idx="6">
                        <c:v>85</c:v>
                      </c:pt>
                      <c:pt idx="7">
                        <c:v>85</c:v>
                      </c:pt>
                      <c:pt idx="8">
                        <c:v>85</c:v>
                      </c:pt>
                      <c:pt idx="9">
                        <c:v>85</c:v>
                      </c:pt>
                      <c:pt idx="10">
                        <c:v>85</c:v>
                      </c:pt>
                      <c:pt idx="11">
                        <c:v>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AE9-45C0-B18D-915BF278FF4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MoM  Growth %</c:v>
                      </c:pt>
                    </c:strCache>
                  </c:strRef>
                </c:tx>
                <c:spPr>
                  <a:solidFill>
                    <a:schemeClr val="accent6">
                      <a:tint val="5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1">
                        <c:v>5.8823529411764705E-3</c:v>
                      </c:pt>
                      <c:pt idx="2">
                        <c:v>5.8479532163742687E-3</c:v>
                      </c:pt>
                      <c:pt idx="3">
                        <c:v>5.8139534883720929E-3</c:v>
                      </c:pt>
                      <c:pt idx="4">
                        <c:v>5.7803468208092483E-3</c:v>
                      </c:pt>
                      <c:pt idx="5">
                        <c:v>5.7471264367816091E-3</c:v>
                      </c:pt>
                      <c:pt idx="6">
                        <c:v>-5.7142857142857143E-3</c:v>
                      </c:pt>
                      <c:pt idx="7">
                        <c:v>1.7241379310344827E-2</c:v>
                      </c:pt>
                      <c:pt idx="8">
                        <c:v>5.6497175141242938E-3</c:v>
                      </c:pt>
                      <c:pt idx="9">
                        <c:v>5.6179775280898875E-3</c:v>
                      </c:pt>
                      <c:pt idx="10">
                        <c:v>5.5865921787709499E-3</c:v>
                      </c:pt>
                      <c:pt idx="11">
                        <c:v>5.5555555555555558E-3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AE9-45C0-B18D-915BF278FF4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AE9-45C0-B18D-915BF278FF4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Operating Expense</c:v>
                      </c:pt>
                    </c:strCache>
                  </c:strRef>
                </c:tx>
                <c:spPr>
                  <a:solidFill>
                    <a:schemeClr val="accent6">
                      <a:tint val="6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AE9-45C0-B18D-915BF278FF4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Budget:</c:v>
                      </c:pt>
                    </c:strCache>
                  </c:strRef>
                </c:tx>
                <c:spPr>
                  <a:solidFill>
                    <a:schemeClr val="accent6">
                      <a:tint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AE9-45C0-B18D-915BF278FF4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Dashboard!$B$14</c15:sqref>
                        </c15:formulaRef>
                      </c:ext>
                    </c:extLst>
                    <c:strCache>
                      <c:ptCount val="1"/>
                      <c:pt idx="0">
                        <c:v>Labor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Dashboard!$C$14:$N$14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900000</c:v>
                      </c:pt>
                      <c:pt idx="1">
                        <c:v>900000</c:v>
                      </c:pt>
                      <c:pt idx="2">
                        <c:v>900000</c:v>
                      </c:pt>
                      <c:pt idx="3">
                        <c:v>900000</c:v>
                      </c:pt>
                      <c:pt idx="4">
                        <c:v>900000</c:v>
                      </c:pt>
                      <c:pt idx="5">
                        <c:v>900000</c:v>
                      </c:pt>
                      <c:pt idx="6">
                        <c:v>900000</c:v>
                      </c:pt>
                      <c:pt idx="7">
                        <c:v>900000</c:v>
                      </c:pt>
                      <c:pt idx="8">
                        <c:v>900000</c:v>
                      </c:pt>
                      <c:pt idx="9">
                        <c:v>900000</c:v>
                      </c:pt>
                      <c:pt idx="10">
                        <c:v>900000</c:v>
                      </c:pt>
                      <c:pt idx="11">
                        <c:v>900000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3AE9-45C0-B18D-915BF278FF4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  <c:pt idx="0">
                        <c:v>All Other</c:v>
                      </c:pt>
                    </c:strCache>
                  </c:strRef>
                </c:tx>
                <c:spPr>
                  <a:solidFill>
                    <a:schemeClr val="accent6">
                      <a:tint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300000</c:v>
                      </c:pt>
                      <c:pt idx="1">
                        <c:v>300000</c:v>
                      </c:pt>
                      <c:pt idx="2">
                        <c:v>300000</c:v>
                      </c:pt>
                      <c:pt idx="3">
                        <c:v>300000</c:v>
                      </c:pt>
                      <c:pt idx="4">
                        <c:v>300000</c:v>
                      </c:pt>
                      <c:pt idx="5">
                        <c:v>300000</c:v>
                      </c:pt>
                      <c:pt idx="6">
                        <c:v>300000</c:v>
                      </c:pt>
                      <c:pt idx="7">
                        <c:v>300000</c:v>
                      </c:pt>
                      <c:pt idx="8">
                        <c:v>300000</c:v>
                      </c:pt>
                      <c:pt idx="9">
                        <c:v>300000</c:v>
                      </c:pt>
                      <c:pt idx="10">
                        <c:v>300000</c:v>
                      </c:pt>
                      <c:pt idx="11">
                        <c:v>300000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3AE9-45C0-B18D-915BF278FF43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Personnel Cost Ratio</c:v>
                      </c:pt>
                    </c:strCache>
                  </c:strRef>
                </c:tx>
                <c:spPr>
                  <a:solidFill>
                    <a:schemeClr val="accent6">
                      <a:tint val="8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0.75</c:v>
                      </c:pt>
                      <c:pt idx="1">
                        <c:v>0.75</c:v>
                      </c:pt>
                      <c:pt idx="2">
                        <c:v>0.75</c:v>
                      </c:pt>
                      <c:pt idx="3">
                        <c:v>0.75</c:v>
                      </c:pt>
                      <c:pt idx="4">
                        <c:v>0.75</c:v>
                      </c:pt>
                      <c:pt idx="5">
                        <c:v>0.75</c:v>
                      </c:pt>
                      <c:pt idx="6">
                        <c:v>0.75</c:v>
                      </c:pt>
                      <c:pt idx="7">
                        <c:v>0.75</c:v>
                      </c:pt>
                      <c:pt idx="8">
                        <c:v>0.75</c:v>
                      </c:pt>
                      <c:pt idx="9">
                        <c:v>0.75</c:v>
                      </c:pt>
                      <c:pt idx="10">
                        <c:v>0.75</c:v>
                      </c:pt>
                      <c:pt idx="11">
                        <c:v>0.75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3AE9-45C0-B18D-915BF278FF4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3AE9-45C0-B18D-915BF278FF4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Actual:</c:v>
                      </c:pt>
                    </c:strCache>
                  </c:strRef>
                </c:tx>
                <c:spPr>
                  <a:solidFill>
                    <a:schemeClr val="accent6">
                      <a:tint val="9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3AE9-45C0-B18D-915BF278FF43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  <c:pt idx="0">
                        <c:v>Labor</c:v>
                      </c:pt>
                    </c:strCache>
                  </c:strRef>
                </c:tx>
                <c:spPr>
                  <a:solidFill>
                    <a:schemeClr val="accent6">
                      <a:shade val="9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850000</c:v>
                      </c:pt>
                      <c:pt idx="1">
                        <c:v>910000</c:v>
                      </c:pt>
                      <c:pt idx="2">
                        <c:v>885000</c:v>
                      </c:pt>
                      <c:pt idx="3">
                        <c:v>915000</c:v>
                      </c:pt>
                      <c:pt idx="4">
                        <c:v>892000</c:v>
                      </c:pt>
                      <c:pt idx="5">
                        <c:v>922000</c:v>
                      </c:pt>
                      <c:pt idx="6">
                        <c:v>950000</c:v>
                      </c:pt>
                      <c:pt idx="7">
                        <c:v>910000</c:v>
                      </c:pt>
                      <c:pt idx="8">
                        <c:v>960000</c:v>
                      </c:pt>
                      <c:pt idx="9">
                        <c:v>895000</c:v>
                      </c:pt>
                      <c:pt idx="10">
                        <c:v>910000</c:v>
                      </c:pt>
                      <c:pt idx="11">
                        <c:v>875000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3AE9-45C0-B18D-915BF278FF4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  <c:pt idx="0">
                        <c:v>All Other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300000</c:v>
                      </c:pt>
                      <c:pt idx="1">
                        <c:v>300000</c:v>
                      </c:pt>
                      <c:pt idx="2">
                        <c:v>300000</c:v>
                      </c:pt>
                      <c:pt idx="3">
                        <c:v>300000</c:v>
                      </c:pt>
                      <c:pt idx="4">
                        <c:v>300000</c:v>
                      </c:pt>
                      <c:pt idx="5">
                        <c:v>300000</c:v>
                      </c:pt>
                      <c:pt idx="6">
                        <c:v>300000</c:v>
                      </c:pt>
                      <c:pt idx="7">
                        <c:v>300000</c:v>
                      </c:pt>
                      <c:pt idx="8">
                        <c:v>300000</c:v>
                      </c:pt>
                      <c:pt idx="9">
                        <c:v>300000</c:v>
                      </c:pt>
                      <c:pt idx="10">
                        <c:v>300000</c:v>
                      </c:pt>
                      <c:pt idx="11">
                        <c:v>300000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3AE9-45C0-B18D-915BF278FF43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Personnel Cost Ratio</c:v>
                      </c:pt>
                    </c:strCache>
                  </c:strRef>
                </c:tx>
                <c:spPr>
                  <a:solidFill>
                    <a:schemeClr val="accent6">
                      <a:shade val="8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0.73913043478260865</c:v>
                      </c:pt>
                      <c:pt idx="1">
                        <c:v>0.75206611570247939</c:v>
                      </c:pt>
                      <c:pt idx="2">
                        <c:v>0.74683544303797467</c:v>
                      </c:pt>
                      <c:pt idx="3">
                        <c:v>0.75308641975308643</c:v>
                      </c:pt>
                      <c:pt idx="4">
                        <c:v>0.74832214765100669</c:v>
                      </c:pt>
                      <c:pt idx="5">
                        <c:v>0.75450081833060556</c:v>
                      </c:pt>
                      <c:pt idx="6">
                        <c:v>0.76</c:v>
                      </c:pt>
                      <c:pt idx="7">
                        <c:v>0.75206611570247939</c:v>
                      </c:pt>
                      <c:pt idx="8">
                        <c:v>0.76190476190476186</c:v>
                      </c:pt>
                      <c:pt idx="9">
                        <c:v>0.7489539748953975</c:v>
                      </c:pt>
                      <c:pt idx="10">
                        <c:v>0.75206611570247939</c:v>
                      </c:pt>
                      <c:pt idx="11">
                        <c:v>0.74468085106382975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AE9-45C0-B18D-915BF278FF43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8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3AE9-45C0-B18D-915BF278FF43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Dashboard!$C$23:$N$23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-50000</c:v>
                      </c:pt>
                      <c:pt idx="1">
                        <c:v>10000</c:v>
                      </c:pt>
                      <c:pt idx="2">
                        <c:v>-15000</c:v>
                      </c:pt>
                      <c:pt idx="3">
                        <c:v>15000</c:v>
                      </c:pt>
                      <c:pt idx="4">
                        <c:v>-8000</c:v>
                      </c:pt>
                      <c:pt idx="5">
                        <c:v>22000</c:v>
                      </c:pt>
                      <c:pt idx="6">
                        <c:v>50000</c:v>
                      </c:pt>
                      <c:pt idx="7">
                        <c:v>10000</c:v>
                      </c:pt>
                      <c:pt idx="8">
                        <c:v>60000</c:v>
                      </c:pt>
                      <c:pt idx="9">
                        <c:v>-5000</c:v>
                      </c:pt>
                      <c:pt idx="10">
                        <c:v>10000</c:v>
                      </c:pt>
                      <c:pt idx="11">
                        <c:v>-25000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3AE9-45C0-B18D-915BF278FF43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7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3AE9-45C0-B18D-915BF278FF43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Budget Net Income</c:v>
                      </c:pt>
                    </c:strCache>
                  </c:strRef>
                </c:tx>
                <c:spPr>
                  <a:solidFill>
                    <a:schemeClr val="accent6">
                      <a:shade val="6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Dashboard!$C$25:$N$25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245000</c:v>
                      </c:pt>
                      <c:pt idx="1">
                        <c:v>253500</c:v>
                      </c:pt>
                      <c:pt idx="2">
                        <c:v>262000</c:v>
                      </c:pt>
                      <c:pt idx="3">
                        <c:v>270500</c:v>
                      </c:pt>
                      <c:pt idx="4">
                        <c:v>279000</c:v>
                      </c:pt>
                      <c:pt idx="5">
                        <c:v>287500</c:v>
                      </c:pt>
                      <c:pt idx="6">
                        <c:v>279000</c:v>
                      </c:pt>
                      <c:pt idx="7">
                        <c:v>304500</c:v>
                      </c:pt>
                      <c:pt idx="8">
                        <c:v>313000</c:v>
                      </c:pt>
                      <c:pt idx="9">
                        <c:v>321500</c:v>
                      </c:pt>
                      <c:pt idx="10">
                        <c:v>330000</c:v>
                      </c:pt>
                      <c:pt idx="11">
                        <c:v>338500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3AE9-45C0-B18D-915BF278FF43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Dashboard!$B$26</c15:sqref>
                        </c15:formulaRef>
                      </c:ext>
                    </c:extLst>
                    <c:strCache>
                      <c:ptCount val="1"/>
                      <c:pt idx="0">
                        <c:v>Actual Net Income</c:v>
                      </c:pt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Dashboard!$C$26:$N$26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295000</c:v>
                      </c:pt>
                      <c:pt idx="1">
                        <c:v>243500</c:v>
                      </c:pt>
                      <c:pt idx="2">
                        <c:v>277000</c:v>
                      </c:pt>
                      <c:pt idx="3">
                        <c:v>255500</c:v>
                      </c:pt>
                      <c:pt idx="4">
                        <c:v>287000</c:v>
                      </c:pt>
                      <c:pt idx="5">
                        <c:v>265500</c:v>
                      </c:pt>
                      <c:pt idx="6">
                        <c:v>229000</c:v>
                      </c:pt>
                      <c:pt idx="7">
                        <c:v>294500</c:v>
                      </c:pt>
                      <c:pt idx="8">
                        <c:v>253000</c:v>
                      </c:pt>
                      <c:pt idx="9">
                        <c:v>326500</c:v>
                      </c:pt>
                      <c:pt idx="10">
                        <c:v>320000</c:v>
                      </c:pt>
                      <c:pt idx="11">
                        <c:v>363500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3AE9-45C0-B18D-915BF278FF43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Dashboard!$C$27:$N$27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3AE9-45C0-B18D-915BF278FF43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Dashboard!$B$28</c15:sqref>
                        </c15:formulaRef>
                      </c:ext>
                    </c:extLst>
                    <c:strCache>
                      <c:ptCount val="1"/>
                      <c:pt idx="0">
                        <c:v>Total Debt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Dashboard!$C$28:$N$28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2000000</c:v>
                      </c:pt>
                      <c:pt idx="1">
                        <c:v>1950000</c:v>
                      </c:pt>
                      <c:pt idx="2">
                        <c:v>1900000</c:v>
                      </c:pt>
                      <c:pt idx="3">
                        <c:v>1850000</c:v>
                      </c:pt>
                      <c:pt idx="4">
                        <c:v>1800000</c:v>
                      </c:pt>
                      <c:pt idx="5">
                        <c:v>1750000</c:v>
                      </c:pt>
                      <c:pt idx="6">
                        <c:v>1700000</c:v>
                      </c:pt>
                      <c:pt idx="7">
                        <c:v>1650000</c:v>
                      </c:pt>
                      <c:pt idx="8">
                        <c:v>1600000</c:v>
                      </c:pt>
                      <c:pt idx="9">
                        <c:v>1550000</c:v>
                      </c:pt>
                      <c:pt idx="10">
                        <c:v>1500000</c:v>
                      </c:pt>
                      <c:pt idx="11">
                        <c:v>1450000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3AE9-45C0-B18D-915BF278FF43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Dashboard!$B$29</c15:sqref>
                        </c15:formulaRef>
                      </c:ext>
                    </c:extLst>
                    <c:strCache>
                      <c:ptCount val="1"/>
                      <c:pt idx="0">
                        <c:v>Near-term Solvency</c:v>
                      </c:pt>
                    </c:strCache>
                  </c:strRef>
                </c:tx>
                <c:spPr>
                  <a:solidFill>
                    <a:schemeClr val="accent6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Dashboard!$C$29:$N$29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0.1225</c:v>
                      </c:pt>
                      <c:pt idx="1">
                        <c:v>0.13</c:v>
                      </c:pt>
                      <c:pt idx="2">
                        <c:v>0.13789473684210526</c:v>
                      </c:pt>
                      <c:pt idx="3">
                        <c:v>0.14621621621621622</c:v>
                      </c:pt>
                      <c:pt idx="4">
                        <c:v>0.155</c:v>
                      </c:pt>
                      <c:pt idx="5">
                        <c:v>0.16428571428571428</c:v>
                      </c:pt>
                      <c:pt idx="6">
                        <c:v>0.16411764705882353</c:v>
                      </c:pt>
                      <c:pt idx="7">
                        <c:v>0.18454545454545454</c:v>
                      </c:pt>
                      <c:pt idx="8">
                        <c:v>0.19562499999999999</c:v>
                      </c:pt>
                      <c:pt idx="9">
                        <c:v>0.20741935483870969</c:v>
                      </c:pt>
                      <c:pt idx="10">
                        <c:v>0.22</c:v>
                      </c:pt>
                      <c:pt idx="11">
                        <c:v>0.23344827586206895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3AE9-45C0-B18D-915BF278FF43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Dashboard!$C$30:$N$30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3AE9-45C0-B18D-915BF278FF43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Dashboard!$B$31</c15:sqref>
                        </c15:formulaRef>
                      </c:ext>
                    </c:extLst>
                    <c:strCache>
                      <c:ptCount val="1"/>
                      <c:pt idx="0">
                        <c:v>Operating Cost per Day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trendline>
                  <c:spPr>
                    <a:ln w="19050" cap="rnd">
                      <a:solidFill>
                        <a:schemeClr val="accent6">
                          <a:shade val="35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Dashboard!$C$31:$N$31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37096.774193548386</c:v>
                      </c:pt>
                      <c:pt idx="1">
                        <c:v>43214.285714285717</c:v>
                      </c:pt>
                      <c:pt idx="2">
                        <c:v>38225.806451612902</c:v>
                      </c:pt>
                      <c:pt idx="3">
                        <c:v>40500</c:v>
                      </c:pt>
                      <c:pt idx="4">
                        <c:v>38451.612903225803</c:v>
                      </c:pt>
                      <c:pt idx="5">
                        <c:v>40733.333333333336</c:v>
                      </c:pt>
                      <c:pt idx="6">
                        <c:v>40322.580645161288</c:v>
                      </c:pt>
                      <c:pt idx="7">
                        <c:v>39032.258064516129</c:v>
                      </c:pt>
                      <c:pt idx="8">
                        <c:v>42000</c:v>
                      </c:pt>
                      <c:pt idx="9">
                        <c:v>38548.387096774197</c:v>
                      </c:pt>
                      <c:pt idx="10">
                        <c:v>40333.333333333336</c:v>
                      </c:pt>
                      <c:pt idx="11">
                        <c:v>37903.225806451614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AE9-45C0-B18D-915BF278FF43}"/>
                  </c:ext>
                </c:extLst>
              </c15:ser>
            </c15:filteredBarSeries>
          </c:ext>
        </c:extLst>
      </c:barChart>
      <c:catAx>
        <c:axId val="841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44512"/>
        <c:crosses val="autoZero"/>
        <c:auto val="1"/>
        <c:lblAlgn val="ctr"/>
        <c:lblOffset val="100"/>
        <c:noMultiLvlLbl val="0"/>
      </c:catAx>
      <c:valAx>
        <c:axId val="84144512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3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0</xdr:rowOff>
    </xdr:from>
    <xdr:to>
      <xdr:col>14</xdr:col>
      <xdr:colOff>11641</xdr:colOff>
      <xdr:row>41</xdr:row>
      <xdr:rowOff>66756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1393C61-7336-4995-80FB-9C497A2DA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32</xdr:row>
      <xdr:rowOff>8386</xdr:rowOff>
    </xdr:from>
    <xdr:to>
      <xdr:col>8</xdr:col>
      <xdr:colOff>48683</xdr:colOff>
      <xdr:row>41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F4ED8190-D747-40CA-9D00-37DB946F0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1095990</xdr:colOff>
      <xdr:row>1</xdr:row>
      <xdr:rowOff>0</xdr:rowOff>
    </xdr:from>
    <xdr:to>
      <xdr:col>4</xdr:col>
      <xdr:colOff>0</xdr:colOff>
      <xdr:row>3</xdr:row>
      <xdr:rowOff>86783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765" y="180975"/>
          <a:ext cx="2142510" cy="45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sightsoftware.com/request-personalized-demo/?utm_source=insightsoftware.com&amp;utm_medium=spreadsheet&amp;utm_campaign=insightsoftware-template-govt-kpis-dashboar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160" zoomScaleNormal="160" workbookViewId="0">
      <selection activeCell="F3" sqref="F3"/>
    </sheetView>
  </sheetViews>
  <sheetFormatPr defaultColWidth="0" defaultRowHeight="14.25" customHeight="1" zeroHeight="1" x14ac:dyDescent="0.25"/>
  <cols>
    <col min="1" max="1" width="2.42578125" customWidth="1"/>
    <col min="2" max="2" width="3" customWidth="1"/>
    <col min="3" max="18" width="9" customWidth="1"/>
    <col min="19" max="16384" width="9" hidden="1"/>
  </cols>
  <sheetData>
    <row r="1" spans="1:18" ht="14.45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45" x14ac:dyDescent="0.5">
      <c r="A2" s="1"/>
      <c r="B2" s="1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4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45" x14ac:dyDescent="0.5">
      <c r="A4" s="1"/>
      <c r="B4" s="1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5">
      <c r="A5" s="1"/>
      <c r="B5" s="14" t="s">
        <v>31</v>
      </c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4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45" hidden="1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4.45" hidden="1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45" hidden="1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45" hidden="1" x14ac:dyDescent="0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45" hidden="1" x14ac:dyDescent="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45" hidden="1" x14ac:dyDescent="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45" hidden="1" x14ac:dyDescent="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45" hidden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45" hidden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.45" hidden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45" hidden="1" x14ac:dyDescent="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45" hidden="1" x14ac:dyDescent="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45" hidden="1" x14ac:dyDescent="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45" hidden="1" x14ac:dyDescent="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45" hidden="1" x14ac:dyDescent="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.45" hidden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45" hidden="1" x14ac:dyDescent="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45" hidden="1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45" hidden="1" x14ac:dyDescent="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45" hidden="1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45" hidden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45" hidden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45" hidden="1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45" hidden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.45" hidden="1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45" hidden="1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45" hidden="1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45" hidden="1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45" hidden="1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45" hidden="1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45" hidden="1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45" hidden="1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45" hidden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45" hidden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45" hidden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45" hidden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45" hidden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45" hidden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 hidden="1" customHeight="1" x14ac:dyDescent="0.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selection activeCell="E3" sqref="E3"/>
    </sheetView>
  </sheetViews>
  <sheetFormatPr defaultColWidth="0" defaultRowHeight="15" zeroHeight="1" x14ac:dyDescent="0.25"/>
  <cols>
    <col min="1" max="1" width="6.7109375" customWidth="1"/>
    <col min="2" max="2" width="22.85546875" bestFit="1" customWidth="1"/>
    <col min="3" max="14" width="11.140625" customWidth="1"/>
    <col min="15" max="15" width="12.28515625" customWidth="1"/>
    <col min="16" max="16" width="3.28515625" customWidth="1"/>
    <col min="17" max="16384" width="9" hidden="1"/>
  </cols>
  <sheetData>
    <row r="1" spans="1:16" ht="14.45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4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5" t="s">
        <v>34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4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45" x14ac:dyDescent="0.5">
      <c r="A5" s="1"/>
      <c r="B5" s="7"/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18</v>
      </c>
      <c r="P5" s="1"/>
    </row>
    <row r="6" spans="1:16" ht="14.45" x14ac:dyDescent="0.5">
      <c r="A6" s="1"/>
      <c r="B6" s="2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45" x14ac:dyDescent="0.5">
      <c r="A7" s="1"/>
      <c r="B7" s="3" t="s">
        <v>15</v>
      </c>
      <c r="C7" s="12">
        <v>17000</v>
      </c>
      <c r="D7" s="12">
        <v>17100</v>
      </c>
      <c r="E7" s="12">
        <v>17200</v>
      </c>
      <c r="F7" s="12">
        <v>17300</v>
      </c>
      <c r="G7" s="12">
        <v>17400</v>
      </c>
      <c r="H7" s="12">
        <v>17500</v>
      </c>
      <c r="I7" s="12">
        <v>17400</v>
      </c>
      <c r="J7" s="12">
        <v>17700</v>
      </c>
      <c r="K7" s="12">
        <v>17800</v>
      </c>
      <c r="L7" s="12">
        <v>17900</v>
      </c>
      <c r="M7" s="12">
        <v>18000</v>
      </c>
      <c r="N7" s="12">
        <v>18100</v>
      </c>
      <c r="O7" s="4"/>
      <c r="P7" s="1"/>
    </row>
    <row r="8" spans="1:16" ht="14.45" x14ac:dyDescent="0.5">
      <c r="A8" s="1"/>
      <c r="B8" s="3" t="s">
        <v>16</v>
      </c>
      <c r="C8" s="9">
        <v>85</v>
      </c>
      <c r="D8" s="9">
        <v>85</v>
      </c>
      <c r="E8" s="9">
        <v>85</v>
      </c>
      <c r="F8" s="9">
        <v>85</v>
      </c>
      <c r="G8" s="9">
        <v>85</v>
      </c>
      <c r="H8" s="9">
        <v>85</v>
      </c>
      <c r="I8" s="9">
        <v>85</v>
      </c>
      <c r="J8" s="9">
        <v>85</v>
      </c>
      <c r="K8" s="9">
        <v>85</v>
      </c>
      <c r="L8" s="9">
        <v>85</v>
      </c>
      <c r="M8" s="9">
        <v>85</v>
      </c>
      <c r="N8" s="9">
        <v>85</v>
      </c>
      <c r="O8" s="4"/>
      <c r="P8" s="1"/>
    </row>
    <row r="9" spans="1:16" ht="14.45" x14ac:dyDescent="0.5">
      <c r="A9" s="1"/>
      <c r="B9" s="3" t="s">
        <v>17</v>
      </c>
      <c r="C9" s="10">
        <f>+C7*C8</f>
        <v>1445000</v>
      </c>
      <c r="D9" s="10">
        <f t="shared" ref="D9:N9" si="0">+D7*D8</f>
        <v>1453500</v>
      </c>
      <c r="E9" s="10">
        <f t="shared" si="0"/>
        <v>1462000</v>
      </c>
      <c r="F9" s="10">
        <f t="shared" si="0"/>
        <v>1470500</v>
      </c>
      <c r="G9" s="10">
        <f t="shared" si="0"/>
        <v>1479000</v>
      </c>
      <c r="H9" s="10">
        <f t="shared" si="0"/>
        <v>1487500</v>
      </c>
      <c r="I9" s="10">
        <f t="shared" si="0"/>
        <v>1479000</v>
      </c>
      <c r="J9" s="10">
        <f t="shared" si="0"/>
        <v>1504500</v>
      </c>
      <c r="K9" s="10">
        <f t="shared" si="0"/>
        <v>1513000</v>
      </c>
      <c r="L9" s="10">
        <f t="shared" si="0"/>
        <v>1521500</v>
      </c>
      <c r="M9" s="10">
        <f t="shared" si="0"/>
        <v>1530000</v>
      </c>
      <c r="N9" s="10">
        <f t="shared" si="0"/>
        <v>1538500</v>
      </c>
      <c r="O9" s="4"/>
      <c r="P9" s="1"/>
    </row>
    <row r="10" spans="1:16" ht="14.45" x14ac:dyDescent="0.5">
      <c r="A10" s="1"/>
      <c r="B10" s="3" t="s">
        <v>19</v>
      </c>
      <c r="C10" s="6"/>
      <c r="D10" s="8">
        <f t="shared" ref="D10:M10" si="1">+(D9-C9)/C9</f>
        <v>5.8823529411764705E-3</v>
      </c>
      <c r="E10" s="8">
        <f t="shared" si="1"/>
        <v>5.8479532163742687E-3</v>
      </c>
      <c r="F10" s="8">
        <f t="shared" si="1"/>
        <v>5.8139534883720929E-3</v>
      </c>
      <c r="G10" s="8">
        <f t="shared" si="1"/>
        <v>5.7803468208092483E-3</v>
      </c>
      <c r="H10" s="8">
        <f t="shared" si="1"/>
        <v>5.7471264367816091E-3</v>
      </c>
      <c r="I10" s="8">
        <f>+(I9-H9)/H9</f>
        <v>-5.7142857142857143E-3</v>
      </c>
      <c r="J10" s="8">
        <f t="shared" si="1"/>
        <v>1.7241379310344827E-2</v>
      </c>
      <c r="K10" s="8">
        <f t="shared" si="1"/>
        <v>5.6497175141242938E-3</v>
      </c>
      <c r="L10" s="8">
        <f t="shared" si="1"/>
        <v>5.6179775280898875E-3</v>
      </c>
      <c r="M10" s="8">
        <f t="shared" si="1"/>
        <v>5.5865921787709499E-3</v>
      </c>
      <c r="N10" s="8">
        <f>+(N9-M9)/M9</f>
        <v>5.5555555555555558E-3</v>
      </c>
      <c r="O10" s="4"/>
      <c r="P10" s="1"/>
    </row>
    <row r="11" spans="1:16" ht="6" customHeight="1" x14ac:dyDescent="0.5">
      <c r="A11" s="1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  <c r="P11" s="1"/>
    </row>
    <row r="12" spans="1:16" ht="14.45" x14ac:dyDescent="0.5">
      <c r="A12" s="1"/>
      <c r="B12" s="2" t="s">
        <v>12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  <c r="P12" s="1"/>
    </row>
    <row r="13" spans="1:16" ht="14.45" x14ac:dyDescent="0.5">
      <c r="A13" s="1"/>
      <c r="B13" s="5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  <c r="P13" s="1"/>
    </row>
    <row r="14" spans="1:16" ht="14.45" x14ac:dyDescent="0.5">
      <c r="A14" s="1"/>
      <c r="B14" s="3" t="s">
        <v>20</v>
      </c>
      <c r="C14" s="9">
        <v>900000</v>
      </c>
      <c r="D14" s="9">
        <v>900000</v>
      </c>
      <c r="E14" s="9">
        <v>900000</v>
      </c>
      <c r="F14" s="9">
        <v>900000</v>
      </c>
      <c r="G14" s="9">
        <v>900000</v>
      </c>
      <c r="H14" s="9">
        <v>900000</v>
      </c>
      <c r="I14" s="9">
        <v>900000</v>
      </c>
      <c r="J14" s="9">
        <v>900000</v>
      </c>
      <c r="K14" s="9">
        <v>900000</v>
      </c>
      <c r="L14" s="9">
        <v>900000</v>
      </c>
      <c r="M14" s="9">
        <v>900000</v>
      </c>
      <c r="N14" s="9">
        <v>900000</v>
      </c>
      <c r="O14" s="4"/>
      <c r="P14" s="1"/>
    </row>
    <row r="15" spans="1:16" ht="14.45" x14ac:dyDescent="0.5">
      <c r="A15" s="1"/>
      <c r="B15" s="3" t="s">
        <v>22</v>
      </c>
      <c r="C15" s="9">
        <v>300000</v>
      </c>
      <c r="D15" s="9">
        <v>300000</v>
      </c>
      <c r="E15" s="9">
        <v>300000</v>
      </c>
      <c r="F15" s="9">
        <v>300000</v>
      </c>
      <c r="G15" s="9">
        <v>300000</v>
      </c>
      <c r="H15" s="9">
        <v>300000</v>
      </c>
      <c r="I15" s="9">
        <v>300000</v>
      </c>
      <c r="J15" s="9">
        <v>300000</v>
      </c>
      <c r="K15" s="9">
        <v>300000</v>
      </c>
      <c r="L15" s="9">
        <v>300000</v>
      </c>
      <c r="M15" s="9">
        <v>300000</v>
      </c>
      <c r="N15" s="9">
        <v>300000</v>
      </c>
      <c r="O15" s="4"/>
      <c r="P15" s="1"/>
    </row>
    <row r="16" spans="1:16" ht="14.45" x14ac:dyDescent="0.5">
      <c r="A16" s="1"/>
      <c r="B16" s="3" t="s">
        <v>29</v>
      </c>
      <c r="C16" s="13">
        <f>+C14/SUM(C14:C15)</f>
        <v>0.75</v>
      </c>
      <c r="D16" s="13">
        <f t="shared" ref="D16" si="2">+D14/SUM(D14:D15)</f>
        <v>0.75</v>
      </c>
      <c r="E16" s="13">
        <f t="shared" ref="E16" si="3">+E14/SUM(E14:E15)</f>
        <v>0.75</v>
      </c>
      <c r="F16" s="13">
        <f t="shared" ref="F16" si="4">+F14/SUM(F14:F15)</f>
        <v>0.75</v>
      </c>
      <c r="G16" s="13">
        <f t="shared" ref="G16" si="5">+G14/SUM(G14:G15)</f>
        <v>0.75</v>
      </c>
      <c r="H16" s="13">
        <f t="shared" ref="H16" si="6">+H14/SUM(H14:H15)</f>
        <v>0.75</v>
      </c>
      <c r="I16" s="13">
        <f t="shared" ref="I16" si="7">+I14/SUM(I14:I15)</f>
        <v>0.75</v>
      </c>
      <c r="J16" s="13">
        <f t="shared" ref="J16" si="8">+J14/SUM(J14:J15)</f>
        <v>0.75</v>
      </c>
      <c r="K16" s="13">
        <f t="shared" ref="K16" si="9">+K14/SUM(K14:K15)</f>
        <v>0.75</v>
      </c>
      <c r="L16" s="13">
        <f t="shared" ref="L16" si="10">+L14/SUM(L14:L15)</f>
        <v>0.75</v>
      </c>
      <c r="M16" s="13">
        <f t="shared" ref="M16" si="11">+M14/SUM(M14:M15)</f>
        <v>0.75</v>
      </c>
      <c r="N16" s="13">
        <f t="shared" ref="N16" si="12">+N14/SUM(N14:N15)</f>
        <v>0.75</v>
      </c>
      <c r="O16" s="4"/>
      <c r="P16" s="1"/>
    </row>
    <row r="17" spans="1:16" ht="7.7" customHeight="1" x14ac:dyDescent="0.5">
      <c r="A17" s="1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"/>
      <c r="P17" s="1"/>
    </row>
    <row r="18" spans="1:16" ht="14.45" x14ac:dyDescent="0.5">
      <c r="A18" s="1"/>
      <c r="B18" s="5" t="s">
        <v>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</row>
    <row r="19" spans="1:16" ht="14.45" x14ac:dyDescent="0.5">
      <c r="A19" s="1"/>
      <c r="B19" s="3" t="s">
        <v>20</v>
      </c>
      <c r="C19" s="9">
        <v>850000</v>
      </c>
      <c r="D19" s="9">
        <v>910000</v>
      </c>
      <c r="E19" s="9">
        <v>885000</v>
      </c>
      <c r="F19" s="9">
        <v>915000</v>
      </c>
      <c r="G19" s="9">
        <v>892000</v>
      </c>
      <c r="H19" s="9">
        <v>922000</v>
      </c>
      <c r="I19" s="9">
        <v>950000</v>
      </c>
      <c r="J19" s="9">
        <v>910000</v>
      </c>
      <c r="K19" s="9">
        <v>960000</v>
      </c>
      <c r="L19" s="9">
        <v>895000</v>
      </c>
      <c r="M19" s="9">
        <v>910000</v>
      </c>
      <c r="N19" s="9">
        <v>875000</v>
      </c>
      <c r="O19" s="4"/>
      <c r="P19" s="1"/>
    </row>
    <row r="20" spans="1:16" ht="14.45" x14ac:dyDescent="0.5">
      <c r="A20" s="1"/>
      <c r="B20" s="3" t="s">
        <v>22</v>
      </c>
      <c r="C20" s="9">
        <v>300000</v>
      </c>
      <c r="D20" s="9">
        <v>300000</v>
      </c>
      <c r="E20" s="9">
        <v>300000</v>
      </c>
      <c r="F20" s="9">
        <v>300000</v>
      </c>
      <c r="G20" s="9">
        <v>300000</v>
      </c>
      <c r="H20" s="9">
        <v>300000</v>
      </c>
      <c r="I20" s="9">
        <v>300000</v>
      </c>
      <c r="J20" s="9">
        <v>300000</v>
      </c>
      <c r="K20" s="9">
        <v>300000</v>
      </c>
      <c r="L20" s="9">
        <v>300000</v>
      </c>
      <c r="M20" s="9">
        <v>300000</v>
      </c>
      <c r="N20" s="9">
        <v>300000</v>
      </c>
      <c r="O20" s="4"/>
      <c r="P20" s="1"/>
    </row>
    <row r="21" spans="1:16" ht="14.45" x14ac:dyDescent="0.5">
      <c r="A21" s="1"/>
      <c r="B21" s="3" t="s">
        <v>29</v>
      </c>
      <c r="C21" s="13">
        <f>+C19/SUM(C19:C20)</f>
        <v>0.73913043478260865</v>
      </c>
      <c r="D21" s="13">
        <f t="shared" ref="D21:N21" si="13">+D19/SUM(D19:D20)</f>
        <v>0.75206611570247939</v>
      </c>
      <c r="E21" s="13">
        <f t="shared" si="13"/>
        <v>0.74683544303797467</v>
      </c>
      <c r="F21" s="13">
        <f t="shared" si="13"/>
        <v>0.75308641975308643</v>
      </c>
      <c r="G21" s="13">
        <f t="shared" si="13"/>
        <v>0.74832214765100669</v>
      </c>
      <c r="H21" s="13">
        <f t="shared" si="13"/>
        <v>0.75450081833060556</v>
      </c>
      <c r="I21" s="13">
        <f t="shared" si="13"/>
        <v>0.76</v>
      </c>
      <c r="J21" s="13">
        <f t="shared" si="13"/>
        <v>0.75206611570247939</v>
      </c>
      <c r="K21" s="13">
        <f t="shared" si="13"/>
        <v>0.76190476190476186</v>
      </c>
      <c r="L21" s="13">
        <f t="shared" si="13"/>
        <v>0.7489539748953975</v>
      </c>
      <c r="M21" s="13">
        <f t="shared" si="13"/>
        <v>0.75206611570247939</v>
      </c>
      <c r="N21" s="13">
        <f t="shared" si="13"/>
        <v>0.74468085106382975</v>
      </c>
      <c r="O21" s="4"/>
      <c r="P21" s="1"/>
    </row>
    <row r="22" spans="1:16" ht="6" customHeight="1" x14ac:dyDescent="0.5">
      <c r="A22" s="1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  <c r="P22" s="1"/>
    </row>
    <row r="23" spans="1:16" ht="14.45" x14ac:dyDescent="0.5">
      <c r="A23" s="1"/>
      <c r="B23" s="3" t="s">
        <v>13</v>
      </c>
      <c r="C23" s="10">
        <f t="shared" ref="C23:N23" si="14">SUM(C19:C20)-SUM(C14:C15)</f>
        <v>-50000</v>
      </c>
      <c r="D23" s="10">
        <f t="shared" si="14"/>
        <v>10000</v>
      </c>
      <c r="E23" s="10">
        <f t="shared" si="14"/>
        <v>-15000</v>
      </c>
      <c r="F23" s="10">
        <f t="shared" si="14"/>
        <v>15000</v>
      </c>
      <c r="G23" s="10">
        <f t="shared" si="14"/>
        <v>-8000</v>
      </c>
      <c r="H23" s="10">
        <f t="shared" si="14"/>
        <v>22000</v>
      </c>
      <c r="I23" s="10">
        <f t="shared" si="14"/>
        <v>50000</v>
      </c>
      <c r="J23" s="10">
        <f t="shared" si="14"/>
        <v>10000</v>
      </c>
      <c r="K23" s="10">
        <f t="shared" si="14"/>
        <v>60000</v>
      </c>
      <c r="L23" s="10">
        <f t="shared" si="14"/>
        <v>-5000</v>
      </c>
      <c r="M23" s="10">
        <f t="shared" si="14"/>
        <v>10000</v>
      </c>
      <c r="N23" s="10">
        <f t="shared" si="14"/>
        <v>-25000</v>
      </c>
      <c r="O23" s="1"/>
      <c r="P23" s="1"/>
    </row>
    <row r="24" spans="1:16" ht="6.75" customHeight="1" x14ac:dyDescent="0.5">
      <c r="A24" s="1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</row>
    <row r="25" spans="1:16" ht="14.45" x14ac:dyDescent="0.5">
      <c r="A25" s="1"/>
      <c r="B25" s="3" t="s">
        <v>26</v>
      </c>
      <c r="C25" s="10">
        <f t="shared" ref="C25:N25" si="15">+C9-C14-C15</f>
        <v>245000</v>
      </c>
      <c r="D25" s="10">
        <f t="shared" si="15"/>
        <v>253500</v>
      </c>
      <c r="E25" s="10">
        <f t="shared" si="15"/>
        <v>262000</v>
      </c>
      <c r="F25" s="10">
        <f t="shared" si="15"/>
        <v>270500</v>
      </c>
      <c r="G25" s="10">
        <f t="shared" si="15"/>
        <v>279000</v>
      </c>
      <c r="H25" s="10">
        <f t="shared" si="15"/>
        <v>287500</v>
      </c>
      <c r="I25" s="10">
        <f t="shared" si="15"/>
        <v>279000</v>
      </c>
      <c r="J25" s="10">
        <f t="shared" si="15"/>
        <v>304500</v>
      </c>
      <c r="K25" s="10">
        <f t="shared" si="15"/>
        <v>313000</v>
      </c>
      <c r="L25" s="10">
        <f t="shared" si="15"/>
        <v>321500</v>
      </c>
      <c r="M25" s="10">
        <f t="shared" si="15"/>
        <v>330000</v>
      </c>
      <c r="N25" s="10">
        <f t="shared" si="15"/>
        <v>338500</v>
      </c>
      <c r="O25" s="4"/>
      <c r="P25" s="1"/>
    </row>
    <row r="26" spans="1:16" ht="14.45" x14ac:dyDescent="0.5">
      <c r="A26" s="1"/>
      <c r="B26" s="3" t="s">
        <v>28</v>
      </c>
      <c r="C26" s="10">
        <f t="shared" ref="C26:N26" si="16">+C9-C19-C20</f>
        <v>295000</v>
      </c>
      <c r="D26" s="10">
        <f t="shared" si="16"/>
        <v>243500</v>
      </c>
      <c r="E26" s="10">
        <f t="shared" si="16"/>
        <v>277000</v>
      </c>
      <c r="F26" s="10">
        <f t="shared" si="16"/>
        <v>255500</v>
      </c>
      <c r="G26" s="10">
        <f t="shared" si="16"/>
        <v>287000</v>
      </c>
      <c r="H26" s="10">
        <f t="shared" si="16"/>
        <v>265500</v>
      </c>
      <c r="I26" s="10">
        <f t="shared" si="16"/>
        <v>229000</v>
      </c>
      <c r="J26" s="10">
        <f t="shared" si="16"/>
        <v>294500</v>
      </c>
      <c r="K26" s="10">
        <f t="shared" si="16"/>
        <v>253000</v>
      </c>
      <c r="L26" s="10">
        <f t="shared" si="16"/>
        <v>326500</v>
      </c>
      <c r="M26" s="10">
        <f t="shared" si="16"/>
        <v>320000</v>
      </c>
      <c r="N26" s="10">
        <f t="shared" si="16"/>
        <v>363500</v>
      </c>
      <c r="O26" s="4"/>
      <c r="P26" s="1"/>
    </row>
    <row r="27" spans="1:16" ht="14.45" x14ac:dyDescent="0.5">
      <c r="A27" s="1"/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</row>
    <row r="28" spans="1:16" ht="14.45" x14ac:dyDescent="0.5">
      <c r="A28" s="1"/>
      <c r="B28" s="3" t="s">
        <v>24</v>
      </c>
      <c r="C28" s="9">
        <v>2000000</v>
      </c>
      <c r="D28" s="9">
        <f>+C28-50000</f>
        <v>1950000</v>
      </c>
      <c r="E28" s="9">
        <f t="shared" ref="E28:N28" si="17">+D28-50000</f>
        <v>1900000</v>
      </c>
      <c r="F28" s="9">
        <f t="shared" si="17"/>
        <v>1850000</v>
      </c>
      <c r="G28" s="9">
        <f t="shared" si="17"/>
        <v>1800000</v>
      </c>
      <c r="H28" s="9">
        <f t="shared" si="17"/>
        <v>1750000</v>
      </c>
      <c r="I28" s="9">
        <f t="shared" si="17"/>
        <v>1700000</v>
      </c>
      <c r="J28" s="9">
        <f t="shared" si="17"/>
        <v>1650000</v>
      </c>
      <c r="K28" s="9">
        <f t="shared" si="17"/>
        <v>1600000</v>
      </c>
      <c r="L28" s="9">
        <f t="shared" si="17"/>
        <v>1550000</v>
      </c>
      <c r="M28" s="9">
        <f t="shared" si="17"/>
        <v>1500000</v>
      </c>
      <c r="N28" s="9">
        <f t="shared" si="17"/>
        <v>1450000</v>
      </c>
      <c r="O28" s="4"/>
      <c r="P28" s="1"/>
    </row>
    <row r="29" spans="1:16" ht="14.45" x14ac:dyDescent="0.5">
      <c r="A29" s="1"/>
      <c r="B29" s="3" t="s">
        <v>25</v>
      </c>
      <c r="C29" s="11">
        <f t="shared" ref="C29:N29" si="18">+C25/C28</f>
        <v>0.1225</v>
      </c>
      <c r="D29" s="11">
        <f t="shared" si="18"/>
        <v>0.13</v>
      </c>
      <c r="E29" s="11">
        <f t="shared" si="18"/>
        <v>0.13789473684210526</v>
      </c>
      <c r="F29" s="11">
        <f t="shared" si="18"/>
        <v>0.14621621621621622</v>
      </c>
      <c r="G29" s="11">
        <f t="shared" si="18"/>
        <v>0.155</v>
      </c>
      <c r="H29" s="11">
        <f t="shared" si="18"/>
        <v>0.16428571428571428</v>
      </c>
      <c r="I29" s="11">
        <f t="shared" si="18"/>
        <v>0.16411764705882353</v>
      </c>
      <c r="J29" s="11">
        <f t="shared" si="18"/>
        <v>0.18454545454545454</v>
      </c>
      <c r="K29" s="11">
        <f t="shared" si="18"/>
        <v>0.19562499999999999</v>
      </c>
      <c r="L29" s="11">
        <f t="shared" si="18"/>
        <v>0.20741935483870969</v>
      </c>
      <c r="M29" s="11">
        <f t="shared" si="18"/>
        <v>0.22</v>
      </c>
      <c r="N29" s="11">
        <f t="shared" si="18"/>
        <v>0.23344827586206895</v>
      </c>
      <c r="O29" s="4"/>
      <c r="P29" s="1"/>
    </row>
    <row r="30" spans="1:16" ht="14.45" x14ac:dyDescent="0.5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</row>
    <row r="31" spans="1:16" ht="14.45" x14ac:dyDescent="0.5">
      <c r="A31" s="1"/>
      <c r="B31" s="3" t="s">
        <v>27</v>
      </c>
      <c r="C31" s="10">
        <f>+SUM(C19:C20)/31</f>
        <v>37096.774193548386</v>
      </c>
      <c r="D31" s="10">
        <f>+SUM(D19:D20)/28</f>
        <v>43214.285714285717</v>
      </c>
      <c r="E31" s="10">
        <f>+SUM(E19:E20)/31</f>
        <v>38225.806451612902</v>
      </c>
      <c r="F31" s="10">
        <f>+SUM(F19:F20)/30</f>
        <v>40500</v>
      </c>
      <c r="G31" s="10">
        <f>+SUM(G19:G20)/31</f>
        <v>38451.612903225803</v>
      </c>
      <c r="H31" s="10">
        <f>+SUM(H19:H20)/30</f>
        <v>40733.333333333336</v>
      </c>
      <c r="I31" s="10">
        <f>+SUM(I19:I20)/31</f>
        <v>40322.580645161288</v>
      </c>
      <c r="J31" s="10">
        <f>+SUM(J19:J20)/31</f>
        <v>39032.258064516129</v>
      </c>
      <c r="K31" s="10">
        <f>+SUM(K19:K20)/30</f>
        <v>42000</v>
      </c>
      <c r="L31" s="10">
        <f>+SUM(L19:L20)/31</f>
        <v>38548.387096774197</v>
      </c>
      <c r="M31" s="10">
        <f>+SUM(M19:M20)/30</f>
        <v>40333.333333333336</v>
      </c>
      <c r="N31" s="10">
        <f>+SUM(N19:N20)/31</f>
        <v>37903.225806451614</v>
      </c>
      <c r="O31" s="4"/>
      <c r="P31" s="1"/>
    </row>
    <row r="32" spans="1:16" ht="14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45" hidden="1" x14ac:dyDescent="0.5"/>
    <row r="44" spans="1:16" ht="14.45" hidden="1" x14ac:dyDescent="0.5"/>
    <row r="45" spans="1:16" ht="14.45" hidden="1" x14ac:dyDescent="0.5"/>
    <row r="46" spans="1:16" ht="14.45" hidden="1" x14ac:dyDescent="0.5"/>
    <row r="47" spans="1:16" ht="14.45" hidden="1" x14ac:dyDescent="0.5"/>
    <row r="48" spans="1:16" ht="14.45" hidden="1" x14ac:dyDescent="0.5"/>
    <row r="49" ht="14.45" hidden="1" x14ac:dyDescent="0.5"/>
    <row r="50" ht="14.45" hidden="1" x14ac:dyDescent="0.5"/>
    <row r="51" ht="14.45" hidden="1" x14ac:dyDescent="0.5"/>
    <row r="52" ht="14.45" hidden="1" x14ac:dyDescent="0.5"/>
    <row r="53" ht="14.45" hidden="1" x14ac:dyDescent="0.5"/>
    <row r="54" ht="14.45" hidden="1" x14ac:dyDescent="0.5"/>
    <row r="55" ht="14.45" hidden="1" x14ac:dyDescent="0.5"/>
    <row r="56" ht="14.45" hidden="1" x14ac:dyDescent="0.5"/>
    <row r="57" ht="14.45" hidden="1" x14ac:dyDescent="0.5"/>
    <row r="58" ht="14.45" hidden="1" x14ac:dyDescent="0.5"/>
    <row r="59" ht="14.45" hidden="1" x14ac:dyDescent="0.5"/>
    <row r="60" ht="14.45" hidden="1" x14ac:dyDescent="0.5"/>
    <row r="61" ht="14.45" hidden="1" x14ac:dyDescent="0.5"/>
    <row r="62" ht="14.45" hidden="1" x14ac:dyDescent="0.5"/>
    <row r="63" ht="14.45" hidden="1" x14ac:dyDescent="0.5"/>
    <row r="64" ht="14.45" hidden="1" x14ac:dyDescent="0.5"/>
    <row r="65" ht="14.45" hidden="1" x14ac:dyDescent="0.5"/>
    <row r="66" ht="14.45" hidden="1" x14ac:dyDescent="0.5"/>
    <row r="67" ht="14.45" hidden="1" x14ac:dyDescent="0.5"/>
    <row r="68" ht="14.45" hidden="1" x14ac:dyDescent="0.5"/>
    <row r="69" ht="14.45" hidden="1" x14ac:dyDescent="0.5"/>
    <row r="70" ht="14.45" hidden="1" x14ac:dyDescent="0.5"/>
    <row r="71" ht="14.45" hidden="1" x14ac:dyDescent="0.5"/>
    <row r="72" ht="14.45" hidden="1" x14ac:dyDescent="0.5"/>
    <row r="73" ht="14.45" hidden="1" x14ac:dyDescent="0.5"/>
    <row r="74" ht="14.45" hidden="1" x14ac:dyDescent="0.5"/>
    <row r="75" ht="14.45" hidden="1" x14ac:dyDescent="0.5"/>
  </sheetData>
  <phoneticPr fontId="3" type="noConversion"/>
  <conditionalFormatting sqref="C23:N23">
    <cfRule type="cellIs" dxfId="1" priority="4" operator="lessThan">
      <formula>0</formula>
    </cfRule>
  </conditionalFormatting>
  <conditionalFormatting sqref="C23:N23">
    <cfRule type="cellIs" dxfId="0" priority="3" operator="greaterThan">
      <formula>0</formula>
    </cfRule>
  </conditionalFormatting>
  <hyperlinks>
    <hyperlink ref="E3" r:id="rId1"/>
  </hyperlinks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E727D0E-5DF1-4A51-B7C6-D36E23227FB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2"/>
              <x14:cfIcon iconSet="3Triangles" iconId="2"/>
            </x14:iconSet>
          </x14:cfRule>
          <xm:sqref>D10:N10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Dashboard!C7:N7</xm:f>
              <xm:sqref>O7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Dashboard!C8:N8</xm:f>
              <xm:sqref>O8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Dashboard!C9:N9</xm:f>
              <xm:sqref>O9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Dashboard!C10:N10</xm:f>
              <xm:sqref>O10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Dashboard!C14:N14</xm:f>
              <xm:sqref>O14</xm:sqref>
            </x14:sparkline>
            <x14:sparkline>
              <xm:f>Dashboard!C15:N15</xm:f>
              <xm:sqref>O15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Dashboard!C19:N19</xm:f>
              <xm:sqref>O19</xm:sqref>
            </x14:sparkline>
            <x14:sparkline>
              <xm:f>Dashboard!C20:N20</xm:f>
              <xm:sqref>O20</xm:sqref>
            </x14:sparkline>
            <x14:sparkline>
              <xm:f>Dashboard!C21:N21</xm:f>
              <xm:sqref>O21</xm:sqref>
            </x14:sparkline>
          </x14:sparklines>
        </x14:sparklineGroup>
        <x14:sparklineGroup type="column" displayEmptyCellsAs="gap" negative="1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Dashboard!C23:N23</xm:f>
              <xm:sqref>O23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Dashboard!C25:N25</xm:f>
              <xm:sqref>O25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Dashboard!C26:N26</xm:f>
              <xm:sqref>O26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Dashboard!C28:N28</xm:f>
              <xm:sqref>O28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Dashboard!C29:N29</xm:f>
              <xm:sqref>O29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Dashboard!C31:N31</xm:f>
              <xm:sqref>O31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Dashboard!C16:N16</xm:f>
              <xm:sqref>O16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 Strickland</cp:lastModifiedBy>
  <dcterms:created xsi:type="dcterms:W3CDTF">2020-08-24T14:16:55Z</dcterms:created>
  <dcterms:modified xsi:type="dcterms:W3CDTF">2020-08-24T19:07:25Z</dcterms:modified>
</cp:coreProperties>
</file>