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ightsw.sharepoint.com/marketing/Campaign Team/Content/Katherine/"/>
    </mc:Choice>
  </mc:AlternateContent>
  <xr:revisionPtr revIDLastSave="0" documentId="8_{3F1B95B0-9994-4EF4-9688-49DDB9E30BD0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Instructions" sheetId="4" r:id="rId1"/>
    <sheet name="Dashboard" sheetId="1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7" i="1" s="1"/>
  <c r="F29" i="1" s="1"/>
  <c r="F20" i="1"/>
  <c r="F37" i="1"/>
  <c r="G21" i="1"/>
  <c r="G27" i="1" s="1"/>
  <c r="G20" i="1"/>
  <c r="G37" i="1"/>
  <c r="H21" i="1"/>
  <c r="H27" i="1"/>
  <c r="H20" i="1"/>
  <c r="H37" i="1" s="1"/>
  <c r="H38" i="1" s="1"/>
  <c r="I21" i="1"/>
  <c r="I27" i="1"/>
  <c r="I29" i="1" s="1"/>
  <c r="I20" i="1"/>
  <c r="I37" i="1"/>
  <c r="F41" i="1" s="1"/>
  <c r="I38" i="1"/>
  <c r="F42" i="1" s="1"/>
  <c r="J21" i="1"/>
  <c r="J27" i="1" s="1"/>
  <c r="J29" i="1" s="1"/>
  <c r="J20" i="1"/>
  <c r="J37" i="1"/>
  <c r="J38" i="1" s="1"/>
  <c r="K21" i="1"/>
  <c r="K27" i="1"/>
  <c r="K20" i="1"/>
  <c r="K37" i="1"/>
  <c r="K38" i="1" s="1"/>
  <c r="L21" i="1"/>
  <c r="L27" i="1"/>
  <c r="L38" i="1" s="1"/>
  <c r="L20" i="1"/>
  <c r="L37" i="1"/>
  <c r="M21" i="1"/>
  <c r="M27" i="1"/>
  <c r="M20" i="1"/>
  <c r="M37" i="1"/>
  <c r="M38" i="1"/>
  <c r="N21" i="1"/>
  <c r="N27" i="1"/>
  <c r="N20" i="1"/>
  <c r="N37" i="1"/>
  <c r="G41" i="1" s="1"/>
  <c r="C21" i="1"/>
  <c r="C27" i="1" s="1"/>
  <c r="C29" i="1" s="1"/>
  <c r="D21" i="1"/>
  <c r="D27" i="1"/>
  <c r="D29" i="1" s="1"/>
  <c r="D38" i="1"/>
  <c r="E21" i="1"/>
  <c r="E27" i="1" s="1"/>
  <c r="E29" i="1" s="1"/>
  <c r="E20" i="1"/>
  <c r="E37" i="1"/>
  <c r="E38" i="1" s="1"/>
  <c r="M35" i="1"/>
  <c r="K35" i="1"/>
  <c r="J35" i="1"/>
  <c r="I35" i="1"/>
  <c r="J31" i="1"/>
  <c r="E32" i="1"/>
  <c r="J32" i="1"/>
  <c r="M32" i="1"/>
  <c r="D31" i="1"/>
  <c r="D32" i="1" s="1"/>
  <c r="E31" i="1"/>
  <c r="F31" i="1"/>
  <c r="F32" i="1" s="1"/>
  <c r="G31" i="1"/>
  <c r="H31" i="1"/>
  <c r="H32" i="1" s="1"/>
  <c r="I31" i="1"/>
  <c r="I32" i="1" s="1"/>
  <c r="K31" i="1"/>
  <c r="K32" i="1" s="1"/>
  <c r="L31" i="1"/>
  <c r="M31" i="1"/>
  <c r="N31" i="1"/>
  <c r="N32" i="1" s="1"/>
  <c r="C31" i="1"/>
  <c r="D28" i="1"/>
  <c r="E28" i="1"/>
  <c r="F28" i="1"/>
  <c r="G28" i="1"/>
  <c r="H28" i="1"/>
  <c r="H29" i="1"/>
  <c r="I28" i="1"/>
  <c r="J28" i="1"/>
  <c r="K28" i="1"/>
  <c r="K29" i="1"/>
  <c r="L28" i="1"/>
  <c r="M28" i="1"/>
  <c r="M29" i="1"/>
  <c r="N28" i="1"/>
  <c r="N29" i="1"/>
  <c r="C28" i="1"/>
  <c r="D20" i="1"/>
  <c r="C20" i="1"/>
  <c r="D37" i="1"/>
  <c r="C37" i="1"/>
  <c r="D41" i="1" s="1"/>
  <c r="C34" i="1"/>
  <c r="F34" i="1"/>
  <c r="F35" i="1" s="1"/>
  <c r="D34" i="1"/>
  <c r="D35" i="1" s="1"/>
  <c r="E34" i="1"/>
  <c r="E35" i="1" s="1"/>
  <c r="G34" i="1"/>
  <c r="H34" i="1"/>
  <c r="H35" i="1" s="1"/>
  <c r="I34" i="1"/>
  <c r="J34" i="1"/>
  <c r="K34" i="1"/>
  <c r="L34" i="1"/>
  <c r="L35" i="1" s="1"/>
  <c r="M34" i="1"/>
  <c r="N34" i="1"/>
  <c r="N35" i="1" s="1"/>
  <c r="G42" i="1" l="1"/>
  <c r="G29" i="1"/>
  <c r="G38" i="1"/>
  <c r="E41" i="1"/>
  <c r="L32" i="1"/>
  <c r="G35" i="1"/>
  <c r="N38" i="1"/>
  <c r="L29" i="1"/>
  <c r="G32" i="1"/>
  <c r="F38" i="1"/>
  <c r="E42" i="1" s="1"/>
  <c r="C38" i="1"/>
  <c r="D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14" authorId="0" shapeId="0" xr:uid="{00000000-0006-0000-0100-000001000000}">
      <text>
        <r>
          <rPr>
            <sz val="9"/>
            <color indexed="81"/>
            <rFont val="Tahoma"/>
            <family val="2"/>
          </rPr>
          <t>Postage, paper, ink, envelope, etc.</t>
        </r>
      </text>
    </comment>
  </commentList>
</comments>
</file>

<file path=xl/sharedStrings.xml><?xml version="1.0" encoding="utf-8"?>
<sst xmlns="http://schemas.openxmlformats.org/spreadsheetml/2006/main" count="63" uniqueCount="61">
  <si>
    <t>This dashboard represents key metrics for an Accounts Payable department.</t>
  </si>
  <si>
    <t>This uses measures indicated in the top section of the dashboard to build a month over month (MoM) change, as well as annualized trend for the department.</t>
  </si>
  <si>
    <t>The steps to using this are simple:</t>
  </si>
  <si>
    <t>-</t>
  </si>
  <si>
    <r>
      <rPr>
        <b/>
        <sz val="11"/>
        <color theme="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font indicates a formula.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font indicates hard coded values that can be manipulated. Changing these will affect all metrics on the right side of the dashboard.</t>
    </r>
  </si>
  <si>
    <t>Did you know?</t>
  </si>
  <si>
    <t>This dashboard can be connected directly to your ERP and other data sources.</t>
  </si>
  <si>
    <t xml:space="preserve">Drag and drop the data you want from your financial system with ease. </t>
  </si>
  <si>
    <t>Schedule your dashboards to automatically refresh and distribute to staff.</t>
  </si>
  <si>
    <t>Govern your data and reports to prevent mistakes and maintain control.</t>
  </si>
  <si>
    <t>Get a Demo Today &gt;</t>
  </si>
  <si>
    <t>Learn about insightsoftware:</t>
  </si>
  <si>
    <t>https://insightsoftware.com/</t>
  </si>
  <si>
    <t>https://insightsoftware.com/solutions/business-dashboards/</t>
  </si>
  <si>
    <t>https://insightsoftware.com/data-sources/</t>
  </si>
  <si>
    <t>Save time with financial dashboards that refresh automatically -- Book your free demo.</t>
  </si>
  <si>
    <t>Accounts Payable KPIs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</si>
  <si>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</si>
  <si>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</si>
  <si>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</si>
  <si>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</si>
  <si>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</si>
  <si>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</si>
  <si>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</si>
  <si>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</si>
  <si>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</si>
  <si>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</si>
  <si>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</si>
  <si>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</si>
  <si>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Trend</t>
  </si>
  <si>
    <t>Terms</t>
  </si>
  <si>
    <t>Discount</t>
  </si>
  <si>
    <t>Measures</t>
  </si>
  <si>
    <t>Average Days Payable Outstanding</t>
  </si>
  <si>
    <t>Total Monthly Invoice Expense</t>
  </si>
  <si>
    <t>Invoices Aged Payable</t>
  </si>
  <si>
    <t>90+</t>
  </si>
  <si>
    <t>AP Labor cost (hr)</t>
  </si>
  <si>
    <t>Fixed costs/Invoice</t>
  </si>
  <si>
    <t>Invoices Processed (month)</t>
  </si>
  <si>
    <t>Time to process invoice (minutes)</t>
  </si>
  <si>
    <t>Exceptions</t>
  </si>
  <si>
    <t>KPIs</t>
  </si>
  <si>
    <t>Days Payable Outstanding</t>
  </si>
  <si>
    <t>Savings per Term</t>
  </si>
  <si>
    <t>Aged Payables</t>
  </si>
  <si>
    <r>
      <rPr>
        <b/>
        <sz val="11"/>
        <color theme="0" tint="-0.249977111117893"/>
        <rFont val="Calibri"/>
        <family val="2"/>
        <scheme val="minor"/>
      </rPr>
      <t>30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8" tint="-0.249977111117893"/>
        <rFont val="Calibri"/>
        <family val="2"/>
        <scheme val="minor"/>
      </rPr>
      <t>60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9" tint="0.39997558519241921"/>
        <rFont val="Calibri"/>
        <family val="2"/>
        <scheme val="minor"/>
      </rPr>
      <t>90+</t>
    </r>
  </si>
  <si>
    <t>Discounts Captured</t>
  </si>
  <si>
    <t>Discounts Offered</t>
  </si>
  <si>
    <t>% Captured</t>
  </si>
  <si>
    <t>Cost Per Invoice</t>
  </si>
  <si>
    <r>
      <t xml:space="preserve">MoM </t>
    </r>
    <r>
      <rPr>
        <sz val="11"/>
        <color theme="1"/>
        <rFont val="Wingdings 3"/>
        <family val="1"/>
        <charset val="2"/>
      </rPr>
      <t>r</t>
    </r>
  </si>
  <si>
    <t>Invoice Exception Rate</t>
  </si>
  <si>
    <t>Total Cost to Process</t>
  </si>
  <si>
    <t>Net Cost (after discounts)</t>
  </si>
  <si>
    <t>Q1</t>
  </si>
  <si>
    <t>Q2</t>
  </si>
  <si>
    <t>Q3</t>
  </si>
  <si>
    <t>Q4</t>
  </si>
  <si>
    <t>Total Cost</t>
  </si>
  <si>
    <t>Net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</si>
</sst>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0.0%"/>
    <numFmt numFmtId="167" formatCode="&quot;$&quot;#,##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2" tint="-0.249977111117893"/>
      <name val="Calibri"/>
      <family val="2"/>
      <scheme val="minor"/>
    </font>
    <font>
      <sz val="11"/>
      <color theme="1"/>
      <name val="Wingdings 3"/>
      <family val="1"/>
      <charset val="2"/>
    </font>
    <font>
      <sz val="11"/>
      <name val="Calibri"/>
      <family val="2"/>
      <scheme val="minor"/>
    </font>
    <font>
      <b/>
      <sz val="11"/>
      <color theme="9" tint="0.3999755851924192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indent="1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164" fontId="4" fillId="2" borderId="0" xfId="3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right"/>
    </xf>
    <xf numFmtId="8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right" indent="2"/>
    </xf>
    <xf numFmtId="0" fontId="2" fillId="2" borderId="1" xfId="0" applyFont="1" applyFill="1" applyBorder="1" applyAlignment="1">
      <alignment horizontal="right" indent="1"/>
    </xf>
    <xf numFmtId="164" fontId="4" fillId="2" borderId="1" xfId="3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2" borderId="0" xfId="0" applyFont="1" applyFill="1" applyAlignment="1">
      <alignment horizontal="right" indent="2"/>
    </xf>
    <xf numFmtId="1" fontId="0" fillId="2" borderId="0" xfId="0" applyNumberFormat="1" applyFill="1" applyAlignment="1">
      <alignment horizontal="center"/>
    </xf>
    <xf numFmtId="166" fontId="0" fillId="2" borderId="0" xfId="2" applyNumberFormat="1" applyFont="1" applyFill="1" applyAlignment="1">
      <alignment horizontal="center"/>
    </xf>
    <xf numFmtId="6" fontId="2" fillId="2" borderId="0" xfId="0" applyNumberFormat="1" applyFont="1" applyFill="1" applyAlignment="1">
      <alignment horizontal="center"/>
    </xf>
    <xf numFmtId="164" fontId="4" fillId="2" borderId="0" xfId="3" applyNumberFormat="1" applyFont="1" applyFill="1" applyBorder="1" applyAlignment="1">
      <alignment horizontal="center" vertical="center"/>
    </xf>
    <xf numFmtId="9" fontId="0" fillId="2" borderId="0" xfId="2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6" fontId="4" fillId="2" borderId="2" xfId="2" applyNumberFormat="1" applyFont="1" applyFill="1" applyBorder="1" applyAlignment="1">
      <alignment horizontal="center"/>
    </xf>
    <xf numFmtId="166" fontId="4" fillId="2" borderId="3" xfId="2" applyNumberFormat="1" applyFont="1" applyFill="1" applyBorder="1" applyAlignment="1">
      <alignment horizontal="center"/>
    </xf>
    <xf numFmtId="167" fontId="9" fillId="2" borderId="0" xfId="3" applyNumberFormat="1" applyFont="1" applyFill="1" applyAlignment="1">
      <alignment horizontal="center" vertical="center"/>
    </xf>
    <xf numFmtId="1" fontId="9" fillId="2" borderId="0" xfId="1" applyNumberFormat="1" applyFont="1" applyFill="1" applyAlignment="1">
      <alignment horizontal="center"/>
    </xf>
    <xf numFmtId="164" fontId="9" fillId="2" borderId="0" xfId="3" applyNumberFormat="1" applyFont="1" applyFill="1" applyAlignment="1">
      <alignment horizontal="center" vertical="center"/>
    </xf>
    <xf numFmtId="43" fontId="0" fillId="2" borderId="0" xfId="1" applyFont="1" applyFill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2" applyNumberFormat="1" applyFont="1" applyFill="1" applyBorder="1" applyAlignment="1">
      <alignment horizontal="center"/>
    </xf>
    <xf numFmtId="166" fontId="0" fillId="2" borderId="0" xfId="2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right" indent="2"/>
    </xf>
    <xf numFmtId="1" fontId="4" fillId="2" borderId="0" xfId="1" applyNumberFormat="1" applyFont="1" applyFill="1" applyBorder="1" applyAlignment="1">
      <alignment horizontal="center"/>
    </xf>
    <xf numFmtId="1" fontId="4" fillId="2" borderId="7" xfId="1" applyNumberFormat="1" applyFont="1" applyFill="1" applyBorder="1" applyAlignment="1">
      <alignment horizontal="center"/>
    </xf>
    <xf numFmtId="1" fontId="4" fillId="2" borderId="8" xfId="1" applyNumberFormat="1" applyFont="1" applyFill="1" applyBorder="1" applyAlignment="1">
      <alignment horizontal="center"/>
    </xf>
    <xf numFmtId="1" fontId="4" fillId="2" borderId="9" xfId="1" applyNumberFormat="1" applyFont="1" applyFill="1" applyBorder="1" applyAlignment="1">
      <alignment horizontal="center"/>
    </xf>
    <xf numFmtId="1" fontId="4" fillId="2" borderId="10" xfId="1" applyNumberFormat="1" applyFont="1" applyFill="1" applyBorder="1" applyAlignment="1">
      <alignment horizontal="center"/>
    </xf>
    <xf numFmtId="1" fontId="4" fillId="2" borderId="11" xfId="1" applyNumberFormat="1" applyFont="1" applyFill="1" applyBorder="1" applyAlignment="1">
      <alignment horizontal="center"/>
    </xf>
    <xf numFmtId="164" fontId="4" fillId="2" borderId="4" xfId="3" applyNumberFormat="1" applyFont="1" applyFill="1" applyBorder="1" applyAlignment="1">
      <alignment horizontal="center" vertical="center"/>
    </xf>
    <xf numFmtId="164" fontId="4" fillId="2" borderId="5" xfId="3" applyNumberFormat="1" applyFont="1" applyFill="1" applyBorder="1" applyAlignment="1">
      <alignment horizontal="center" vertical="center"/>
    </xf>
    <xf numFmtId="164" fontId="4" fillId="2" borderId="6" xfId="3" applyNumberFormat="1" applyFont="1" applyFill="1" applyBorder="1" applyAlignment="1">
      <alignment horizontal="center" vertical="center"/>
    </xf>
    <xf numFmtId="164" fontId="4" fillId="2" borderId="7" xfId="3" applyNumberFormat="1" applyFont="1" applyFill="1" applyBorder="1" applyAlignment="1">
      <alignment horizontal="center" vertical="center"/>
    </xf>
    <xf numFmtId="164" fontId="4" fillId="2" borderId="8" xfId="3" applyNumberFormat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/>
    </xf>
    <xf numFmtId="3" fontId="4" fillId="2" borderId="0" xfId="1" applyNumberFormat="1" applyFont="1" applyFill="1" applyBorder="1" applyAlignment="1">
      <alignment horizontal="center"/>
    </xf>
    <xf numFmtId="3" fontId="4" fillId="2" borderId="8" xfId="1" applyNumberFormat="1" applyFont="1" applyFill="1" applyBorder="1" applyAlignment="1">
      <alignment horizontal="center"/>
    </xf>
    <xf numFmtId="1" fontId="4" fillId="2" borderId="12" xfId="1" applyNumberFormat="1" applyFont="1" applyFill="1" applyBorder="1" applyAlignment="1">
      <alignment horizontal="center"/>
    </xf>
    <xf numFmtId="1" fontId="4" fillId="2" borderId="13" xfId="1" applyNumberFormat="1" applyFont="1" applyFill="1" applyBorder="1" applyAlignment="1">
      <alignment horizontal="center"/>
    </xf>
    <xf numFmtId="1" fontId="4" fillId="2" borderId="14" xfId="1" applyNumberFormat="1" applyFont="1" applyFill="1" applyBorder="1" applyAlignment="1">
      <alignment horizontal="center"/>
    </xf>
    <xf numFmtId="167" fontId="4" fillId="2" borderId="10" xfId="3" applyNumberFormat="1" applyFont="1" applyFill="1" applyBorder="1" applyAlignment="1">
      <alignment horizontal="center" vertical="center"/>
    </xf>
    <xf numFmtId="6" fontId="0" fillId="2" borderId="0" xfId="0" applyNumberFormat="1" applyFill="1"/>
    <xf numFmtId="0" fontId="2" fillId="2" borderId="0" xfId="0" applyFont="1" applyFill="1" applyAlignment="1">
      <alignment horizontal="right" indent="1"/>
    </xf>
    <xf numFmtId="167" fontId="4" fillId="2" borderId="15" xfId="3" applyNumberFormat="1" applyFont="1" applyFill="1" applyBorder="1" applyAlignment="1">
      <alignment horizontal="center" vertical="center"/>
    </xf>
    <xf numFmtId="167" fontId="4" fillId="2" borderId="16" xfId="3" applyNumberFormat="1" applyFont="1" applyFill="1" applyBorder="1" applyAlignment="1">
      <alignment horizontal="center" vertical="center"/>
    </xf>
    <xf numFmtId="167" fontId="4" fillId="2" borderId="17" xfId="3" applyNumberFormat="1" applyFont="1" applyFill="1" applyBorder="1" applyAlignment="1">
      <alignment horizontal="center" vertical="center"/>
    </xf>
    <xf numFmtId="1" fontId="4" fillId="2" borderId="19" xfId="1" applyNumberFormat="1" applyFont="1" applyFill="1" applyBorder="1" applyAlignment="1">
      <alignment horizontal="center"/>
    </xf>
    <xf numFmtId="1" fontId="4" fillId="2" borderId="20" xfId="1" applyNumberFormat="1" applyFont="1" applyFill="1" applyBorder="1" applyAlignment="1">
      <alignment horizontal="center"/>
    </xf>
    <xf numFmtId="0" fontId="0" fillId="2" borderId="18" xfId="0" applyFill="1" applyBorder="1"/>
    <xf numFmtId="0" fontId="13" fillId="2" borderId="0" xfId="4" applyFill="1"/>
    <xf numFmtId="0" fontId="0" fillId="3" borderId="0" xfId="0" applyFill="1"/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left"/>
    </xf>
    <xf numFmtId="0" fontId="0" fillId="3" borderId="0" xfId="0" quotePrefix="1" applyFill="1" applyAlignment="1">
      <alignment horizontal="left"/>
    </xf>
    <xf numFmtId="0" fontId="13" fillId="3" borderId="0" xfId="4" applyFill="1" applyAlignment="1">
      <alignment vertical="center"/>
    </xf>
    <xf numFmtId="0" fontId="14" fillId="2" borderId="0" xfId="0" applyFont="1" applyFill="1"/>
    <xf numFmtId="0" fontId="13" fillId="0" borderId="0" xfId="4" applyAlignment="1">
      <alignment horizontal="right" vertical="center"/>
    </xf>
    <xf numFmtId="165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</cellXfs>
  <cellStyles count="5">
    <cellStyle name="Comma" xfId="1" builtinId="3"/>
    <cellStyle name="Currency" xfId="3" builtinId="4"/>
    <cellStyle name="Hyperlink" xfId="4" builtinId="8"/>
    <cellStyle name="Normal" xfId="0" builtinId="0"/>
    <cellStyle name="Percent" xfId="2" builtinId="5"/>
  </cellStyles>
  <dxfs count="4">
    <dxf>
      <font>
        <color theme="9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</a:t>
            </a:r>
            <a:r>
              <a:rPr lang="en-US" baseline="0"/>
              <a:t> to Process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Dashboard!$C$41</c:f>
              <c:strCache>
                <c:ptCount val="1"/>
                <c:pt idx="0">
                  <c:v>Total Cost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Dashboard!$D$40:$G$40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Dashboard!$D$41:$G$41</c:f>
              <c:numCache>
                <c:formatCode>"$"#,##0_);[Red]\("$"#,##0\)</c:formatCode>
                <c:ptCount val="4"/>
                <c:pt idx="0">
                  <c:v>581200</c:v>
                </c:pt>
                <c:pt idx="1">
                  <c:v>607100</c:v>
                </c:pt>
                <c:pt idx="2">
                  <c:v>492200</c:v>
                </c:pt>
                <c:pt idx="3">
                  <c:v>437000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B-4DFA-BC50-AEF4FF65EA63}"/>
            </c:ext>
          </c:extLst>
        </c:ser>
        <c:ser>
          <c:idx val="1"/>
          <c:order val="1"/>
          <c:tx>
            <c:strRef>
              <c:f>Dashboard!$C$42</c:f>
              <c:strCache>
                <c:ptCount val="1"/>
                <c:pt idx="0">
                  <c:v>Net Cost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Dashboard!$D$40:$G$40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Dashboard!$D$42:$G$42</c:f>
              <c:numCache>
                <c:formatCode>"$"#,##0_);[Red]\("$"#,##0\)</c:formatCode>
                <c:ptCount val="4"/>
                <c:pt idx="0">
                  <c:v>560700</c:v>
                </c:pt>
                <c:pt idx="1">
                  <c:v>582100</c:v>
                </c:pt>
                <c:pt idx="2">
                  <c:v>459200</c:v>
                </c:pt>
                <c:pt idx="3">
                  <c:v>388000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BB-4DFA-BC50-AEF4FF65E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7174784"/>
        <c:axId val="67176320"/>
      </c:barChart>
      <c:catAx>
        <c:axId val="67174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76320"/>
        <c:crosses val="autoZero"/>
        <c:auto val="1"/>
        <c:lblAlgn val="ctr"/>
        <c:lblOffset val="100"/>
        <c:noMultiLvlLbl val="0"/>
      </c:catAx>
      <c:valAx>
        <c:axId val="6717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7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Payables Mix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3"/>
          <c:order val="3"/>
          <c:tx>
            <c:strRef>
              <c:f>Dashboard!$B$10</c:f>
              <c:strCache>
                <c:ptCount val="1"/>
                <c:pt idx="0">
                  <c:v>30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Dashboard!$C$5:$N$5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Dashboard!$C$10:$N$10</c:f>
              <c:numCache>
                <c:formatCode>0</c:formatCode>
                <c:ptCount val="12"/>
                <c:pt idx="0">
                  <c:v>400</c:v>
                </c:pt>
                <c:pt idx="1">
                  <c:v>650</c:v>
                </c:pt>
                <c:pt idx="2">
                  <c:v>700</c:v>
                </c:pt>
                <c:pt idx="3">
                  <c:v>400</c:v>
                </c:pt>
                <c:pt idx="4">
                  <c:v>500</c:v>
                </c:pt>
                <c:pt idx="5">
                  <c:v>300</c:v>
                </c:pt>
                <c:pt idx="6">
                  <c:v>200</c:v>
                </c:pt>
                <c:pt idx="7">
                  <c:v>700</c:v>
                </c:pt>
                <c:pt idx="8">
                  <c:v>400</c:v>
                </c:pt>
                <c:pt idx="9">
                  <c:v>500</c:v>
                </c:pt>
                <c:pt idx="10">
                  <c:v>300</c:v>
                </c:pt>
                <c:pt idx="1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AB-49B7-B848-4B6C42EFBBE6}"/>
            </c:ext>
          </c:extLst>
        </c:ser>
        <c:ser>
          <c:idx val="4"/>
          <c:order val="4"/>
          <c:tx>
            <c:strRef>
              <c:f>Dashboard!$B$11</c:f>
              <c:strCache>
                <c:ptCount val="1"/>
                <c:pt idx="0">
                  <c:v>60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Dashboard!$C$5:$N$5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Dashboard!$C$11:$N$11</c:f>
              <c:numCache>
                <c:formatCode>0</c:formatCode>
                <c:ptCount val="12"/>
                <c:pt idx="0">
                  <c:v>600</c:v>
                </c:pt>
                <c:pt idx="1">
                  <c:v>400</c:v>
                </c:pt>
                <c:pt idx="2">
                  <c:v>500</c:v>
                </c:pt>
                <c:pt idx="3">
                  <c:v>400</c:v>
                </c:pt>
                <c:pt idx="4">
                  <c:v>700</c:v>
                </c:pt>
                <c:pt idx="5">
                  <c:v>650</c:v>
                </c:pt>
                <c:pt idx="6">
                  <c:v>600</c:v>
                </c:pt>
                <c:pt idx="7">
                  <c:v>500</c:v>
                </c:pt>
                <c:pt idx="8">
                  <c:v>400</c:v>
                </c:pt>
                <c:pt idx="9">
                  <c:v>700</c:v>
                </c:pt>
                <c:pt idx="10">
                  <c:v>650</c:v>
                </c:pt>
                <c:pt idx="11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AB-49B7-B848-4B6C42EFBBE6}"/>
            </c:ext>
          </c:extLst>
        </c:ser>
        <c:ser>
          <c:idx val="5"/>
          <c:order val="5"/>
          <c:tx>
            <c:strRef>
              <c:f>Dashboard!$B$12</c:f>
              <c:strCache>
                <c:ptCount val="1"/>
                <c:pt idx="0">
                  <c:v>90+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Dashboard!$C$5:$N$5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Dashboard!$C$12:$N$12</c:f>
              <c:numCache>
                <c:formatCode>0</c:formatCode>
                <c:ptCount val="12"/>
                <c:pt idx="0">
                  <c:v>800</c:v>
                </c:pt>
                <c:pt idx="1">
                  <c:v>600</c:v>
                </c:pt>
                <c:pt idx="2">
                  <c:v>900</c:v>
                </c:pt>
                <c:pt idx="3">
                  <c:v>600</c:v>
                </c:pt>
                <c:pt idx="4">
                  <c:v>500</c:v>
                </c:pt>
                <c:pt idx="5">
                  <c:v>950</c:v>
                </c:pt>
                <c:pt idx="6">
                  <c:v>1000</c:v>
                </c:pt>
                <c:pt idx="7">
                  <c:v>900</c:v>
                </c:pt>
                <c:pt idx="8">
                  <c:v>600</c:v>
                </c:pt>
                <c:pt idx="9">
                  <c:v>500</c:v>
                </c:pt>
                <c:pt idx="10">
                  <c:v>950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AB-49B7-B848-4B6C42EFB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7224704"/>
        <c:axId val="672262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Dashboard!$B$6</c15:sqref>
                        </c15:formulaRef>
                      </c:ext>
                    </c:extLst>
                    <c:strCache>
                      <c:ptCount val="1"/>
                      <c:pt idx="0">
                        <c:v>Measures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9AB-49B7-B848-4B6C42EFBBE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Dashboard!$B$7</c15:sqref>
                        </c15:formulaRef>
                      </c:ext>
                    </c:extLst>
                    <c:strCache>
                      <c:ptCount val="1"/>
                      <c:pt idx="0">
                        <c:v>Average Days Payable Outstanding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Dashboard!$C$7:$N$7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46</c:v>
                      </c:pt>
                      <c:pt idx="1">
                        <c:v>32</c:v>
                      </c:pt>
                      <c:pt idx="2">
                        <c:v>38</c:v>
                      </c:pt>
                      <c:pt idx="3">
                        <c:v>40</c:v>
                      </c:pt>
                      <c:pt idx="4">
                        <c:v>42</c:v>
                      </c:pt>
                      <c:pt idx="5">
                        <c:v>38</c:v>
                      </c:pt>
                      <c:pt idx="6">
                        <c:v>35</c:v>
                      </c:pt>
                      <c:pt idx="7">
                        <c:v>33</c:v>
                      </c:pt>
                      <c:pt idx="8">
                        <c:v>29</c:v>
                      </c:pt>
                      <c:pt idx="9">
                        <c:v>30</c:v>
                      </c:pt>
                      <c:pt idx="10">
                        <c:v>28</c:v>
                      </c:pt>
                      <c:pt idx="11">
                        <c:v>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9AB-49B7-B848-4B6C42EFBBE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Dashboard!$B$8</c15:sqref>
                        </c15:formulaRef>
                      </c:ext>
                    </c:extLst>
                    <c:strCache>
                      <c:ptCount val="1"/>
                      <c:pt idx="0">
                        <c:v>Total Monthly Invoice Expense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Dashboard!$C$8:$N$8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800000</c:v>
                      </c:pt>
                      <c:pt idx="1">
                        <c:v>900000</c:v>
                      </c:pt>
                      <c:pt idx="2">
                        <c:v>750000</c:v>
                      </c:pt>
                      <c:pt idx="3">
                        <c:v>800000</c:v>
                      </c:pt>
                      <c:pt idx="4">
                        <c:v>900000</c:v>
                      </c:pt>
                      <c:pt idx="5">
                        <c:v>800000</c:v>
                      </c:pt>
                      <c:pt idx="6">
                        <c:v>800000</c:v>
                      </c:pt>
                      <c:pt idx="7">
                        <c:v>900000</c:v>
                      </c:pt>
                      <c:pt idx="8">
                        <c:v>800000</c:v>
                      </c:pt>
                      <c:pt idx="9">
                        <c:v>900000</c:v>
                      </c:pt>
                      <c:pt idx="10">
                        <c:v>750000</c:v>
                      </c:pt>
                      <c:pt idx="11">
                        <c:v>800000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9AB-49B7-B848-4B6C42EFBBE6}"/>
                  </c:ext>
                </c:extLst>
              </c15:ser>
            </c15:filteredBarSeries>
          </c:ext>
        </c:extLst>
      </c:barChart>
      <c:catAx>
        <c:axId val="6722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26240"/>
        <c:crosses val="autoZero"/>
        <c:auto val="1"/>
        <c:lblAlgn val="ctr"/>
        <c:lblOffset val="100"/>
        <c:noMultiLvlLbl val="0"/>
      </c:catAx>
      <c:valAx>
        <c:axId val="672262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2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381615</xdr:colOff>
      <xdr:row>0</xdr:row>
      <xdr:rowOff>171450</xdr:rowOff>
    </xdr:from>
    <xdr:to>
      <xdr:col>1</xdr:col>
      <xdr:colOff>2295292</xdr:colOff>
      <xdr:row>3</xdr:row>
      <xdr:rowOff>77258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C6C2B59-BDDE-4051-A965-075670723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290" y="171450"/>
          <a:ext cx="1913910" cy="477308"/>
        </a:xfrm>
        <a:prstGeom prst="rect">
          <a:avLst/>
        </a:prstGeom>
      </xdr:spPr>
    </xdr:pic>
    <xdr:clientData/>
  </xdr:twoCellAnchor>
  <xdr:twoCellAnchor>
    <xdr:from>
      <xdr:col>1</xdr:col>
      <xdr:colOff>2274794</xdr:colOff>
      <xdr:row>37</xdr:row>
      <xdr:rowOff>182880</xdr:rowOff>
    </xdr:from>
    <xdr:to>
      <xdr:col>8</xdr:col>
      <xdr:colOff>112058</xdr:colOff>
      <xdr:row>49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51EC12-D20D-4E9F-96B5-E046B6FB5F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14</xdr:col>
      <xdr:colOff>874059</xdr:colOff>
      <xdr:row>49</xdr:row>
      <xdr:rowOff>7620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337AEF2-AC51-4D4A-AD69-464497A1FA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ightsoftware.com/data-sources/?utm_source=insightsoftware.com&amp;&amp;utm_medium=spreadsheet&amp;&amp;utm_campaign=insightsoftware-template-accounts-payable-KPI.xlsx" TargetMode="External"/><Relationship Id="rId2" Type="http://schemas.openxmlformats.org/officeDocument/2006/relationships/hyperlink" Target="https://insightsoftware.com/solutions/business-dashboards/?utm_source=insightsoftware.com&amp;&amp;utm_medium=spreadsheet&amp;&amp;utm_campaign=insightsoftware-template-accounts-payable-KPI.xlsx" TargetMode="External"/><Relationship Id="rId1" Type="http://schemas.openxmlformats.org/officeDocument/2006/relationships/hyperlink" Target="https://insightsoftware.com/?utm_source=insightsoftware.com&amp;&amp;utm_medium=spreadsheet&amp;&amp;utm_campaign=insightsoftware-template-accounts-payable-KPI.xlsx" TargetMode="External"/><Relationship Id="rId4" Type="http://schemas.openxmlformats.org/officeDocument/2006/relationships/hyperlink" Target="https://insightsoftware.com/demo/?utm_source=insightsoftware.com&amp;&amp;utm_medium=spreadsheet&amp;&amp;utm_campaign=insightsoftware-template-accounts-payable-KPI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sightsoftware.com/request-personalized-demo/&amp;utm_source=insightsoftware&amp;utm_medium=spreadsheet&amp;utm_campaign=insightsoftware-template-accounts-payable-KPI.xls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zoomScale="160" zoomScaleNormal="160" workbookViewId="0">
      <selection activeCell="C21" sqref="C21"/>
    </sheetView>
  </sheetViews>
  <sheetFormatPr defaultColWidth="0" defaultRowHeight="14.25" customHeight="1" zeroHeight="1"/>
  <cols>
    <col min="1" max="1" width="2.42578125" customWidth="1"/>
    <col min="2" max="2" width="3" customWidth="1"/>
    <col min="3" max="18" width="9" customWidth="1"/>
    <col min="19" max="16384" width="9" hidden="1"/>
  </cols>
  <sheetData>
    <row r="1" spans="1:19" ht="14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ht="14.4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14.45">
      <c r="A3" s="1"/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4.45">
      <c r="A4" s="1"/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ht="14.45">
      <c r="A5" s="1"/>
      <c r="B5" s="4" t="s">
        <v>3</v>
      </c>
      <c r="C5" s="1" t="s">
        <v>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9" ht="14.45">
      <c r="A6" s="1"/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9" ht="14.45">
      <c r="A7" s="1"/>
      <c r="B7" s="1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8.25" customHeight="1">
      <c r="A8" s="1"/>
      <c r="B8" s="58"/>
      <c r="C8" s="59"/>
      <c r="D8" s="58"/>
      <c r="E8" s="58"/>
      <c r="F8" s="58"/>
      <c r="G8" s="58"/>
      <c r="H8" s="58"/>
      <c r="I8" s="58"/>
      <c r="J8" s="58"/>
      <c r="K8" s="1"/>
      <c r="L8" s="1"/>
      <c r="M8" s="1"/>
      <c r="N8" s="1"/>
      <c r="O8" s="1"/>
      <c r="P8" s="1"/>
      <c r="Q8" s="1"/>
      <c r="R8" s="1"/>
      <c r="S8" s="1"/>
    </row>
    <row r="9" spans="1:19" ht="14.45">
      <c r="A9" s="1"/>
      <c r="B9" s="58"/>
      <c r="C9" s="60" t="s">
        <v>5</v>
      </c>
      <c r="D9" s="58"/>
      <c r="E9" s="58"/>
      <c r="F9" s="58"/>
      <c r="G9" s="58"/>
      <c r="H9" s="58"/>
      <c r="I9" s="58"/>
      <c r="J9" s="58"/>
      <c r="K9" s="1"/>
      <c r="L9" s="1"/>
      <c r="M9" s="1"/>
      <c r="N9" s="1"/>
      <c r="O9" s="1"/>
      <c r="P9" s="1"/>
      <c r="Q9" s="1"/>
      <c r="R9" s="1"/>
      <c r="S9" s="1"/>
    </row>
    <row r="10" spans="1:19" ht="14.45">
      <c r="A10" s="1"/>
      <c r="B10" s="58"/>
      <c r="C10" s="61" t="s">
        <v>6</v>
      </c>
      <c r="D10" s="58"/>
      <c r="E10" s="58"/>
      <c r="F10" s="58"/>
      <c r="G10" s="58"/>
      <c r="H10" s="58"/>
      <c r="I10" s="58"/>
      <c r="J10" s="58"/>
      <c r="K10" s="1"/>
      <c r="L10" s="1"/>
      <c r="M10" s="1"/>
      <c r="N10" s="1"/>
      <c r="O10" s="1"/>
      <c r="P10" s="1"/>
      <c r="Q10" s="1"/>
      <c r="R10" s="1"/>
      <c r="S10" s="1"/>
    </row>
    <row r="11" spans="1:19" ht="14.45">
      <c r="A11" s="1"/>
      <c r="B11" s="58"/>
      <c r="C11" s="61" t="s">
        <v>7</v>
      </c>
      <c r="D11" s="58"/>
      <c r="E11" s="58"/>
      <c r="F11" s="58"/>
      <c r="G11" s="58"/>
      <c r="H11" s="58"/>
      <c r="I11" s="58"/>
      <c r="J11" s="58"/>
      <c r="K11" s="1"/>
      <c r="L11" s="1"/>
      <c r="M11" s="1"/>
      <c r="N11" s="1"/>
      <c r="O11" s="1"/>
      <c r="P11" s="1"/>
      <c r="Q11" s="1"/>
      <c r="R11" s="1"/>
      <c r="S11" s="1"/>
    </row>
    <row r="12" spans="1:19" ht="14.45">
      <c r="A12" s="1"/>
      <c r="B12" s="58"/>
      <c r="C12" s="61" t="s">
        <v>8</v>
      </c>
      <c r="D12" s="58"/>
      <c r="E12" s="58"/>
      <c r="F12" s="58"/>
      <c r="G12" s="58"/>
      <c r="H12" s="58"/>
      <c r="I12" s="58"/>
      <c r="J12" s="58"/>
      <c r="K12" s="1"/>
      <c r="L12" s="1"/>
      <c r="M12" s="1"/>
      <c r="N12" s="1"/>
      <c r="O12" s="1"/>
      <c r="P12" s="1"/>
      <c r="Q12" s="1"/>
      <c r="R12" s="1"/>
      <c r="S12" s="1"/>
    </row>
    <row r="13" spans="1:19" ht="14.45">
      <c r="A13" s="1"/>
      <c r="B13" s="58"/>
      <c r="C13" s="61" t="s">
        <v>9</v>
      </c>
      <c r="D13" s="58"/>
      <c r="E13" s="58"/>
      <c r="F13" s="58"/>
      <c r="G13" s="58"/>
      <c r="H13" s="58"/>
      <c r="I13" s="58"/>
      <c r="J13" s="58"/>
      <c r="K13" s="1"/>
      <c r="L13" s="1"/>
      <c r="M13" s="1"/>
      <c r="N13" s="1"/>
      <c r="O13" s="1"/>
      <c r="P13" s="1"/>
      <c r="Q13" s="1"/>
      <c r="R13" s="1"/>
      <c r="S13" s="1"/>
    </row>
    <row r="14" spans="1:19" ht="14.45">
      <c r="A14" s="1"/>
      <c r="B14" s="58"/>
      <c r="C14" s="62"/>
      <c r="D14" s="58"/>
      <c r="E14" s="58"/>
      <c r="F14" s="58"/>
      <c r="G14" s="58"/>
      <c r="H14" s="58"/>
      <c r="I14" s="58"/>
      <c r="J14" s="58"/>
      <c r="K14" s="1"/>
      <c r="L14" s="1"/>
      <c r="M14" s="1"/>
      <c r="N14" s="1"/>
      <c r="O14" s="1"/>
      <c r="P14" s="1"/>
      <c r="Q14" s="1"/>
      <c r="R14" s="1"/>
      <c r="S14" s="1"/>
    </row>
    <row r="15" spans="1:19" ht="14.45">
      <c r="A15" s="1"/>
      <c r="B15" s="58"/>
      <c r="C15" s="62" t="s">
        <v>10</v>
      </c>
      <c r="D15" s="58"/>
      <c r="E15" s="58"/>
      <c r="F15" s="58"/>
      <c r="G15" s="58"/>
      <c r="H15" s="58"/>
      <c r="I15" s="58"/>
      <c r="J15" s="58"/>
      <c r="K15" s="1"/>
      <c r="L15" s="1"/>
      <c r="M15" s="1"/>
      <c r="N15" s="1"/>
      <c r="O15" s="1"/>
      <c r="P15" s="1"/>
      <c r="Q15" s="1"/>
      <c r="R15" s="1"/>
      <c r="S15" s="1"/>
    </row>
    <row r="16" spans="1:19" ht="14.45">
      <c r="A16" s="1"/>
      <c r="B16" s="58"/>
      <c r="C16" s="58"/>
      <c r="D16" s="58"/>
      <c r="E16" s="58"/>
      <c r="F16" s="58"/>
      <c r="G16" s="58"/>
      <c r="H16" s="58"/>
      <c r="I16" s="58"/>
      <c r="J16" s="58"/>
      <c r="K16" s="1"/>
      <c r="L16" s="1"/>
      <c r="M16" s="1"/>
      <c r="N16" s="1"/>
      <c r="O16" s="1"/>
      <c r="P16" s="1"/>
      <c r="Q16" s="1"/>
      <c r="R16" s="1"/>
      <c r="S16" s="1"/>
    </row>
    <row r="17" spans="1:19" ht="14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4.45">
      <c r="A18" s="1"/>
      <c r="C18" s="63" t="s">
        <v>11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45">
      <c r="A19" s="1"/>
      <c r="B19" s="1"/>
      <c r="C19" s="57" t="s">
        <v>12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4.45">
      <c r="A20" s="1"/>
      <c r="B20" s="1"/>
      <c r="C20" s="57" t="s">
        <v>13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4.45">
      <c r="A21" s="1"/>
      <c r="B21" s="1"/>
      <c r="C21" s="57" t="s">
        <v>14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4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4.45" hidden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9" ht="14.45" hidden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9" ht="14.45" hidden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9" ht="14.45" hidden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9" ht="14.45" hidden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9" ht="14.45" hidden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9" ht="14.45" hidden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9" ht="14.45" hidden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9" ht="14.45" hidden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9" ht="14.45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4.45" hidden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4.45" hidden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4.45" hidden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4.45" hidden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4.45" hidden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4.45" hidden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4.45" hidden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4.45" hidden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4.45" hidden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4.45" hidden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4.45" hidden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</sheetData>
  <hyperlinks>
    <hyperlink ref="C19" r:id="rId1" xr:uid="{9F93CAAC-1389-4FB4-ADCE-EEBBA36037A9}"/>
    <hyperlink ref="C20" r:id="rId2" xr:uid="{FD8F8D11-0E77-480B-B174-4C2857873D35}"/>
    <hyperlink ref="C21" r:id="rId3" xr:uid="{F3CE6E99-F7E3-4092-A457-5C4F4BD7F11F}"/>
    <hyperlink ref="C15" r:id="rId4" xr:uid="{17DCBD1D-F998-474E-AEF8-E67D616541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0"/>
  <sheetViews>
    <sheetView tabSelected="1" zoomScale="85" zoomScaleNormal="85" workbookViewId="0">
      <selection activeCell="C27" sqref="C27"/>
    </sheetView>
  </sheetViews>
  <sheetFormatPr defaultColWidth="0" defaultRowHeight="14.45" zeroHeight="1"/>
  <cols>
    <col min="1" max="1" width="6.7109375" customWidth="1"/>
    <col min="2" max="2" width="34.42578125" bestFit="1" customWidth="1"/>
    <col min="3" max="14" width="11.140625" customWidth="1"/>
    <col min="15" max="15" width="18.7109375" customWidth="1"/>
    <col min="16" max="16" width="2" style="1" customWidth="1"/>
    <col min="17" max="18" width="12.42578125" style="1" customWidth="1"/>
    <col min="19" max="19" width="3.28515625" customWidth="1"/>
    <col min="20" max="16384" width="9" hidden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S1" s="1"/>
    </row>
    <row r="2" spans="1:1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S2" s="1"/>
    </row>
    <row r="3" spans="1:19">
      <c r="A3" s="1"/>
      <c r="B3" s="1"/>
      <c r="C3" s="1"/>
      <c r="D3" s="5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Q3" s="64" t="s">
        <v>15</v>
      </c>
      <c r="S3" s="1"/>
    </row>
    <row r="4" spans="1:19" ht="18">
      <c r="A4" s="1"/>
      <c r="B4" s="6" t="s">
        <v>16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S4" s="1"/>
    </row>
    <row r="5" spans="1:19">
      <c r="A5" s="1"/>
      <c r="B5" s="3"/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Q5" s="3" t="s">
        <v>30</v>
      </c>
      <c r="R5" s="3" t="s">
        <v>31</v>
      </c>
      <c r="S5" s="1"/>
    </row>
    <row r="6" spans="1:19">
      <c r="A6" s="1"/>
      <c r="B6" s="11" t="s">
        <v>32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1"/>
      <c r="Q6" s="12"/>
      <c r="R6" s="12"/>
      <c r="S6" s="1"/>
    </row>
    <row r="7" spans="1:19">
      <c r="A7" s="1"/>
      <c r="B7" s="2" t="s">
        <v>33</v>
      </c>
      <c r="C7" s="54">
        <v>46</v>
      </c>
      <c r="D7" s="31">
        <v>32</v>
      </c>
      <c r="E7" s="31">
        <v>38</v>
      </c>
      <c r="F7" s="31">
        <v>40</v>
      </c>
      <c r="G7" s="31">
        <v>42</v>
      </c>
      <c r="H7" s="31">
        <v>38</v>
      </c>
      <c r="I7" s="31">
        <v>35</v>
      </c>
      <c r="J7" s="31">
        <v>33</v>
      </c>
      <c r="K7" s="31">
        <v>29</v>
      </c>
      <c r="L7" s="31">
        <v>30</v>
      </c>
      <c r="M7" s="31">
        <v>28</v>
      </c>
      <c r="N7" s="55">
        <v>30</v>
      </c>
      <c r="O7" s="1"/>
      <c r="Q7" s="20">
        <v>30</v>
      </c>
      <c r="R7" s="22">
        <v>0.02</v>
      </c>
      <c r="S7" s="1"/>
    </row>
    <row r="8" spans="1:19">
      <c r="A8" s="1"/>
      <c r="B8" s="2" t="s">
        <v>34</v>
      </c>
      <c r="C8" s="52">
        <v>800000</v>
      </c>
      <c r="D8" s="51">
        <v>900000</v>
      </c>
      <c r="E8" s="51">
        <v>750000</v>
      </c>
      <c r="F8" s="51">
        <v>800000</v>
      </c>
      <c r="G8" s="51">
        <v>900000</v>
      </c>
      <c r="H8" s="51">
        <v>800000</v>
      </c>
      <c r="I8" s="51">
        <v>800000</v>
      </c>
      <c r="J8" s="51">
        <v>900000</v>
      </c>
      <c r="K8" s="51">
        <v>800000</v>
      </c>
      <c r="L8" s="51">
        <v>900000</v>
      </c>
      <c r="M8" s="51">
        <v>750000</v>
      </c>
      <c r="N8" s="53">
        <v>800000</v>
      </c>
      <c r="O8" s="1"/>
      <c r="Q8" s="19">
        <v>45</v>
      </c>
      <c r="R8" s="21">
        <v>0.01</v>
      </c>
      <c r="S8" s="1"/>
    </row>
    <row r="9" spans="1:19">
      <c r="A9" s="1"/>
      <c r="B9" s="50" t="s">
        <v>35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1"/>
      <c r="Q9" s="19">
        <v>60</v>
      </c>
      <c r="R9" s="21">
        <v>5.0000000000000001E-3</v>
      </c>
      <c r="S9" s="1"/>
    </row>
    <row r="10" spans="1:19">
      <c r="A10" s="1"/>
      <c r="B10" s="2">
        <v>30</v>
      </c>
      <c r="C10" s="32">
        <v>400</v>
      </c>
      <c r="D10" s="31">
        <v>650</v>
      </c>
      <c r="E10" s="31">
        <v>700</v>
      </c>
      <c r="F10" s="31">
        <v>400</v>
      </c>
      <c r="G10" s="31">
        <v>500</v>
      </c>
      <c r="H10" s="31">
        <v>300</v>
      </c>
      <c r="I10" s="31">
        <v>200</v>
      </c>
      <c r="J10" s="31">
        <v>700</v>
      </c>
      <c r="K10" s="31">
        <v>400</v>
      </c>
      <c r="L10" s="31">
        <v>500</v>
      </c>
      <c r="M10" s="31">
        <v>300</v>
      </c>
      <c r="N10" s="33">
        <v>400</v>
      </c>
      <c r="O10" s="1"/>
      <c r="S10" s="1"/>
    </row>
    <row r="11" spans="1:19">
      <c r="A11" s="1"/>
      <c r="B11" s="2">
        <v>60</v>
      </c>
      <c r="C11" s="32">
        <v>600</v>
      </c>
      <c r="D11" s="31">
        <v>400</v>
      </c>
      <c r="E11" s="31">
        <v>500</v>
      </c>
      <c r="F11" s="31">
        <v>400</v>
      </c>
      <c r="G11" s="31">
        <v>700</v>
      </c>
      <c r="H11" s="31">
        <v>650</v>
      </c>
      <c r="I11" s="31">
        <v>600</v>
      </c>
      <c r="J11" s="31">
        <v>500</v>
      </c>
      <c r="K11" s="31">
        <v>400</v>
      </c>
      <c r="L11" s="31">
        <v>700</v>
      </c>
      <c r="M11" s="31">
        <v>650</v>
      </c>
      <c r="N11" s="33">
        <v>600</v>
      </c>
      <c r="O11" s="1"/>
      <c r="S11" s="1"/>
    </row>
    <row r="12" spans="1:19">
      <c r="A12" s="1"/>
      <c r="B12" s="2" t="s">
        <v>36</v>
      </c>
      <c r="C12" s="34">
        <v>800</v>
      </c>
      <c r="D12" s="35">
        <v>600</v>
      </c>
      <c r="E12" s="35">
        <v>900</v>
      </c>
      <c r="F12" s="35">
        <v>600</v>
      </c>
      <c r="G12" s="35">
        <v>500</v>
      </c>
      <c r="H12" s="35">
        <v>950</v>
      </c>
      <c r="I12" s="35">
        <v>1000</v>
      </c>
      <c r="J12" s="35">
        <v>900</v>
      </c>
      <c r="K12" s="35">
        <v>600</v>
      </c>
      <c r="L12" s="35">
        <v>500</v>
      </c>
      <c r="M12" s="35">
        <v>950</v>
      </c>
      <c r="N12" s="36">
        <v>800</v>
      </c>
      <c r="O12" s="1"/>
      <c r="S12" s="1"/>
    </row>
    <row r="13" spans="1:19">
      <c r="A13" s="1"/>
      <c r="B13" s="2" t="s">
        <v>37</v>
      </c>
      <c r="C13" s="37">
        <v>19</v>
      </c>
      <c r="D13" s="38">
        <v>19</v>
      </c>
      <c r="E13" s="38">
        <v>19</v>
      </c>
      <c r="F13" s="38">
        <v>19</v>
      </c>
      <c r="G13" s="38">
        <v>20</v>
      </c>
      <c r="H13" s="38">
        <v>20</v>
      </c>
      <c r="I13" s="38">
        <v>20</v>
      </c>
      <c r="J13" s="38">
        <v>20</v>
      </c>
      <c r="K13" s="38">
        <v>20</v>
      </c>
      <c r="L13" s="38">
        <v>20</v>
      </c>
      <c r="M13" s="38">
        <v>20</v>
      </c>
      <c r="N13" s="39">
        <v>20</v>
      </c>
      <c r="O13" s="1"/>
      <c r="S13" s="1"/>
    </row>
    <row r="14" spans="1:19">
      <c r="A14" s="1"/>
      <c r="B14" s="2" t="s">
        <v>38</v>
      </c>
      <c r="C14" s="40">
        <v>0.9</v>
      </c>
      <c r="D14" s="17">
        <v>0.9</v>
      </c>
      <c r="E14" s="17">
        <v>0.9</v>
      </c>
      <c r="F14" s="17">
        <v>0.9</v>
      </c>
      <c r="G14" s="17">
        <v>1.05</v>
      </c>
      <c r="H14" s="17">
        <v>1.05</v>
      </c>
      <c r="I14" s="17">
        <v>1.05</v>
      </c>
      <c r="J14" s="17">
        <v>1.05</v>
      </c>
      <c r="K14" s="17">
        <v>1.1000000000000001</v>
      </c>
      <c r="L14" s="17">
        <v>1.1000000000000001</v>
      </c>
      <c r="M14" s="17">
        <v>1.1000000000000001</v>
      </c>
      <c r="N14" s="41">
        <v>1.1000000000000001</v>
      </c>
      <c r="O14" s="1"/>
      <c r="S14" s="1"/>
    </row>
    <row r="15" spans="1:19">
      <c r="A15" s="1"/>
      <c r="B15" s="2" t="s">
        <v>39</v>
      </c>
      <c r="C15" s="42">
        <v>5000</v>
      </c>
      <c r="D15" s="43">
        <v>4800</v>
      </c>
      <c r="E15" s="43">
        <v>5200</v>
      </c>
      <c r="F15" s="43">
        <v>5100</v>
      </c>
      <c r="G15" s="43">
        <v>5300</v>
      </c>
      <c r="H15" s="43">
        <v>4750</v>
      </c>
      <c r="I15" s="43">
        <v>5100</v>
      </c>
      <c r="J15" s="43">
        <v>5200</v>
      </c>
      <c r="K15" s="43">
        <v>4900</v>
      </c>
      <c r="L15" s="43">
        <v>5100</v>
      </c>
      <c r="M15" s="43">
        <v>5000</v>
      </c>
      <c r="N15" s="44">
        <v>4800</v>
      </c>
      <c r="O15" s="1"/>
      <c r="S15" s="1"/>
    </row>
    <row r="16" spans="1:19">
      <c r="A16" s="1"/>
      <c r="B16" s="2" t="s">
        <v>40</v>
      </c>
      <c r="C16" s="34">
        <v>5</v>
      </c>
      <c r="D16" s="35">
        <v>5</v>
      </c>
      <c r="E16" s="35">
        <v>5</v>
      </c>
      <c r="F16" s="35">
        <v>5</v>
      </c>
      <c r="G16" s="35">
        <v>5</v>
      </c>
      <c r="H16" s="35">
        <v>5</v>
      </c>
      <c r="I16" s="35">
        <v>5</v>
      </c>
      <c r="J16" s="35">
        <v>5</v>
      </c>
      <c r="K16" s="35">
        <v>5</v>
      </c>
      <c r="L16" s="35">
        <v>5</v>
      </c>
      <c r="M16" s="35">
        <v>5</v>
      </c>
      <c r="N16" s="36">
        <v>5</v>
      </c>
      <c r="O16" s="1"/>
      <c r="S16" s="1"/>
    </row>
    <row r="17" spans="1:19">
      <c r="A17" s="1"/>
      <c r="B17" s="2" t="s">
        <v>41</v>
      </c>
      <c r="C17" s="45">
        <v>200</v>
      </c>
      <c r="D17" s="46">
        <v>190</v>
      </c>
      <c r="E17" s="46">
        <v>205</v>
      </c>
      <c r="F17" s="46">
        <v>185</v>
      </c>
      <c r="G17" s="46">
        <v>190</v>
      </c>
      <c r="H17" s="46">
        <v>200</v>
      </c>
      <c r="I17" s="46">
        <v>220</v>
      </c>
      <c r="J17" s="46">
        <v>175</v>
      </c>
      <c r="K17" s="46">
        <v>220</v>
      </c>
      <c r="L17" s="46">
        <v>165</v>
      </c>
      <c r="M17" s="46">
        <v>180</v>
      </c>
      <c r="N17" s="47">
        <v>190</v>
      </c>
      <c r="O17" s="1"/>
      <c r="S17" s="1"/>
    </row>
    <row r="18" spans="1:19">
      <c r="A18" s="1"/>
      <c r="B18" s="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"/>
      <c r="S18" s="1"/>
    </row>
    <row r="19" spans="1:19">
      <c r="A19" s="1"/>
      <c r="B19" s="9" t="s">
        <v>42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"/>
      <c r="S19" s="1"/>
    </row>
    <row r="20" spans="1:19" ht="15.6">
      <c r="A20" s="1"/>
      <c r="B20" s="30" t="s">
        <v>43</v>
      </c>
      <c r="C20" s="24">
        <f>+C7</f>
        <v>46</v>
      </c>
      <c r="D20" s="24">
        <f t="shared" ref="D20:N20" si="0">+D7</f>
        <v>32</v>
      </c>
      <c r="E20" s="24">
        <f t="shared" si="0"/>
        <v>38</v>
      </c>
      <c r="F20" s="24">
        <f t="shared" si="0"/>
        <v>40</v>
      </c>
      <c r="G20" s="24">
        <f t="shared" si="0"/>
        <v>42</v>
      </c>
      <c r="H20" s="24">
        <f t="shared" si="0"/>
        <v>38</v>
      </c>
      <c r="I20" s="24">
        <f t="shared" si="0"/>
        <v>35</v>
      </c>
      <c r="J20" s="24">
        <f t="shared" si="0"/>
        <v>33</v>
      </c>
      <c r="K20" s="24">
        <f t="shared" si="0"/>
        <v>29</v>
      </c>
      <c r="L20" s="24">
        <f t="shared" si="0"/>
        <v>30</v>
      </c>
      <c r="M20" s="24">
        <f t="shared" si="0"/>
        <v>28</v>
      </c>
      <c r="N20" s="24">
        <f t="shared" si="0"/>
        <v>30</v>
      </c>
      <c r="O20" s="1"/>
      <c r="S20" s="1"/>
    </row>
    <row r="21" spans="1:19">
      <c r="A21" s="1"/>
      <c r="B21" s="13" t="s">
        <v>44</v>
      </c>
      <c r="C21" s="23">
        <f t="shared" ref="C21:N21" si="1">IF(C$7&lt;=$Q$7,$R$7,IF(AND(C$7&gt;$Q$7,C$7&lt;=$Q$8),$R$8,IF(AND(C$7&gt;$Q$8,C$7&lt;=$Q$9),$R$9,0)))*C$8</f>
        <v>4000</v>
      </c>
      <c r="D21" s="23">
        <f t="shared" si="1"/>
        <v>9000</v>
      </c>
      <c r="E21" s="23">
        <f t="shared" si="1"/>
        <v>7500</v>
      </c>
      <c r="F21" s="23">
        <f t="shared" si="1"/>
        <v>8000</v>
      </c>
      <c r="G21" s="23">
        <f t="shared" si="1"/>
        <v>9000</v>
      </c>
      <c r="H21" s="23">
        <f t="shared" si="1"/>
        <v>8000</v>
      </c>
      <c r="I21" s="23">
        <f t="shared" si="1"/>
        <v>8000</v>
      </c>
      <c r="J21" s="23">
        <f t="shared" si="1"/>
        <v>9000</v>
      </c>
      <c r="K21" s="23">
        <f t="shared" si="1"/>
        <v>16000</v>
      </c>
      <c r="L21" s="23">
        <f t="shared" si="1"/>
        <v>18000</v>
      </c>
      <c r="M21" s="23">
        <f t="shared" si="1"/>
        <v>15000</v>
      </c>
      <c r="N21" s="23">
        <f t="shared" si="1"/>
        <v>16000</v>
      </c>
      <c r="S21" s="1"/>
    </row>
    <row r="22" spans="1:19" ht="9.75" customHeight="1">
      <c r="A22" s="1"/>
      <c r="B22" s="1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"/>
      <c r="S22" s="1"/>
    </row>
    <row r="23" spans="1:19" ht="15.6">
      <c r="A23" s="1"/>
      <c r="B23" s="30" t="s">
        <v>45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1"/>
      <c r="S23" s="1"/>
    </row>
    <row r="24" spans="1:19">
      <c r="A24" s="1"/>
      <c r="B24" s="8" t="s">
        <v>46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S24" s="1"/>
    </row>
    <row r="25" spans="1:19" ht="9.75" customHeight="1">
      <c r="A25" s="1"/>
      <c r="B25" s="13"/>
      <c r="C25" s="7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1"/>
      <c r="S25" s="1"/>
    </row>
    <row r="26" spans="1:19" ht="15.6">
      <c r="A26" s="1"/>
      <c r="B26" s="30" t="s">
        <v>47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1"/>
      <c r="S26" s="1"/>
    </row>
    <row r="27" spans="1:19">
      <c r="A27" s="1"/>
      <c r="B27" s="13" t="s">
        <v>47</v>
      </c>
      <c r="C27" s="23">
        <f>+C21</f>
        <v>4000</v>
      </c>
      <c r="D27" s="23">
        <f t="shared" ref="D27:N27" si="2">+D21</f>
        <v>9000</v>
      </c>
      <c r="E27" s="23">
        <f t="shared" si="2"/>
        <v>7500</v>
      </c>
      <c r="F27" s="23">
        <f t="shared" si="2"/>
        <v>8000</v>
      </c>
      <c r="G27" s="23">
        <f t="shared" si="2"/>
        <v>9000</v>
      </c>
      <c r="H27" s="23">
        <f t="shared" si="2"/>
        <v>8000</v>
      </c>
      <c r="I27" s="23">
        <f t="shared" si="2"/>
        <v>8000</v>
      </c>
      <c r="J27" s="23">
        <f t="shared" si="2"/>
        <v>9000</v>
      </c>
      <c r="K27" s="23">
        <f t="shared" si="2"/>
        <v>16000</v>
      </c>
      <c r="L27" s="23">
        <f t="shared" si="2"/>
        <v>18000</v>
      </c>
      <c r="M27" s="23">
        <f t="shared" si="2"/>
        <v>15000</v>
      </c>
      <c r="N27" s="23">
        <f t="shared" si="2"/>
        <v>16000</v>
      </c>
      <c r="O27" s="1"/>
      <c r="S27" s="1"/>
    </row>
    <row r="28" spans="1:19">
      <c r="A28" s="1"/>
      <c r="B28" s="13" t="s">
        <v>48</v>
      </c>
      <c r="C28" s="23">
        <f>$R$7*C8</f>
        <v>16000</v>
      </c>
      <c r="D28" s="23">
        <f t="shared" ref="D28:N28" si="3">$R$7*D8</f>
        <v>18000</v>
      </c>
      <c r="E28" s="23">
        <f t="shared" si="3"/>
        <v>15000</v>
      </c>
      <c r="F28" s="23">
        <f t="shared" si="3"/>
        <v>16000</v>
      </c>
      <c r="G28" s="23">
        <f t="shared" si="3"/>
        <v>18000</v>
      </c>
      <c r="H28" s="23">
        <f t="shared" si="3"/>
        <v>16000</v>
      </c>
      <c r="I28" s="23">
        <f t="shared" si="3"/>
        <v>16000</v>
      </c>
      <c r="J28" s="23">
        <f t="shared" si="3"/>
        <v>18000</v>
      </c>
      <c r="K28" s="23">
        <f t="shared" si="3"/>
        <v>16000</v>
      </c>
      <c r="L28" s="23">
        <f t="shared" si="3"/>
        <v>18000</v>
      </c>
      <c r="M28" s="23">
        <f t="shared" si="3"/>
        <v>15000</v>
      </c>
      <c r="N28" s="23">
        <f t="shared" si="3"/>
        <v>16000</v>
      </c>
      <c r="O28" s="1"/>
      <c r="S28" s="1"/>
    </row>
    <row r="29" spans="1:19">
      <c r="A29" s="1"/>
      <c r="B29" s="13" t="s">
        <v>49</v>
      </c>
      <c r="C29" s="18">
        <f>+C27/C28</f>
        <v>0.25</v>
      </c>
      <c r="D29" s="18">
        <f t="shared" ref="D29:N29" si="4">+D27/D28</f>
        <v>0.5</v>
      </c>
      <c r="E29" s="18">
        <f t="shared" si="4"/>
        <v>0.5</v>
      </c>
      <c r="F29" s="18">
        <f t="shared" si="4"/>
        <v>0.5</v>
      </c>
      <c r="G29" s="18">
        <f t="shared" si="4"/>
        <v>0.5</v>
      </c>
      <c r="H29" s="18">
        <f t="shared" si="4"/>
        <v>0.5</v>
      </c>
      <c r="I29" s="18">
        <f t="shared" si="4"/>
        <v>0.5</v>
      </c>
      <c r="J29" s="18">
        <f t="shared" si="4"/>
        <v>0.5</v>
      </c>
      <c r="K29" s="18">
        <f t="shared" si="4"/>
        <v>1</v>
      </c>
      <c r="L29" s="18">
        <f t="shared" si="4"/>
        <v>1</v>
      </c>
      <c r="M29" s="18">
        <f t="shared" si="4"/>
        <v>1</v>
      </c>
      <c r="N29" s="18">
        <f t="shared" si="4"/>
        <v>1</v>
      </c>
      <c r="O29" s="1"/>
      <c r="S29" s="1"/>
    </row>
    <row r="30" spans="1:19" ht="9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S30" s="1"/>
    </row>
    <row r="31" spans="1:19" ht="15.6">
      <c r="A31" s="1"/>
      <c r="B31" s="30" t="s">
        <v>50</v>
      </c>
      <c r="C31" s="25">
        <f>C13/(60/C16)+C14</f>
        <v>2.4833333333333334</v>
      </c>
      <c r="D31" s="25">
        <f t="shared" ref="D31:N31" si="5">D13/(60/D16)+D14</f>
        <v>2.4833333333333334</v>
      </c>
      <c r="E31" s="25">
        <f t="shared" si="5"/>
        <v>2.4833333333333334</v>
      </c>
      <c r="F31" s="25">
        <f t="shared" si="5"/>
        <v>2.4833333333333334</v>
      </c>
      <c r="G31" s="25">
        <f t="shared" si="5"/>
        <v>2.7166666666666668</v>
      </c>
      <c r="H31" s="25">
        <f t="shared" si="5"/>
        <v>2.7166666666666668</v>
      </c>
      <c r="I31" s="25">
        <f t="shared" si="5"/>
        <v>2.7166666666666668</v>
      </c>
      <c r="J31" s="25">
        <f t="shared" si="5"/>
        <v>2.7166666666666668</v>
      </c>
      <c r="K31" s="25">
        <f t="shared" si="5"/>
        <v>2.7666666666666666</v>
      </c>
      <c r="L31" s="25">
        <f t="shared" si="5"/>
        <v>2.7666666666666666</v>
      </c>
      <c r="M31" s="25">
        <f t="shared" si="5"/>
        <v>2.7666666666666666</v>
      </c>
      <c r="N31" s="25">
        <f t="shared" si="5"/>
        <v>2.7666666666666666</v>
      </c>
      <c r="O31" s="1"/>
      <c r="S31" s="1"/>
    </row>
    <row r="32" spans="1:19">
      <c r="A32" s="1"/>
      <c r="B32" s="13" t="s">
        <v>51</v>
      </c>
      <c r="C32" s="14"/>
      <c r="D32" s="26">
        <f t="shared" ref="D32" si="6">+D31-C31</f>
        <v>0</v>
      </c>
      <c r="E32" s="26">
        <f t="shared" ref="E32" si="7">+E31-D31</f>
        <v>0</v>
      </c>
      <c r="F32" s="26">
        <f t="shared" ref="F32" si="8">+F31-E31</f>
        <v>0</v>
      </c>
      <c r="G32" s="26">
        <f t="shared" ref="G32" si="9">+G31-F31</f>
        <v>0.23333333333333339</v>
      </c>
      <c r="H32" s="26">
        <f t="shared" ref="H32:I32" si="10">+H31-G31</f>
        <v>0</v>
      </c>
      <c r="I32" s="26">
        <f t="shared" si="10"/>
        <v>0</v>
      </c>
      <c r="J32" s="26">
        <f t="shared" ref="J32" si="11">+J31-I31</f>
        <v>0</v>
      </c>
      <c r="K32" s="26">
        <f t="shared" ref="K32" si="12">+K31-J31</f>
        <v>4.9999999999999822E-2</v>
      </c>
      <c r="L32" s="26">
        <f t="shared" ref="L32" si="13">+L31-K31</f>
        <v>0</v>
      </c>
      <c r="M32" s="26">
        <f t="shared" ref="M32" si="14">+M31-L31</f>
        <v>0</v>
      </c>
      <c r="N32" s="26">
        <f t="shared" ref="N32" si="15">+N31-M31</f>
        <v>0</v>
      </c>
      <c r="O32" s="1"/>
      <c r="S32" s="1"/>
    </row>
    <row r="33" spans="1:19" ht="9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S33" s="1"/>
    </row>
    <row r="34" spans="1:19" ht="15.6">
      <c r="A34" s="1"/>
      <c r="B34" s="30" t="s">
        <v>52</v>
      </c>
      <c r="C34" s="15">
        <f t="shared" ref="C34:N34" si="16">+(C17/C15)</f>
        <v>0.04</v>
      </c>
      <c r="D34" s="15">
        <f t="shared" si="16"/>
        <v>3.9583333333333331E-2</v>
      </c>
      <c r="E34" s="15">
        <f t="shared" si="16"/>
        <v>3.9423076923076922E-2</v>
      </c>
      <c r="F34" s="15">
        <f t="shared" si="16"/>
        <v>3.6274509803921572E-2</v>
      </c>
      <c r="G34" s="15">
        <f t="shared" si="16"/>
        <v>3.5849056603773584E-2</v>
      </c>
      <c r="H34" s="15">
        <f t="shared" si="16"/>
        <v>4.2105263157894736E-2</v>
      </c>
      <c r="I34" s="15">
        <f t="shared" si="16"/>
        <v>4.3137254901960784E-2</v>
      </c>
      <c r="J34" s="15">
        <f t="shared" si="16"/>
        <v>3.3653846153846152E-2</v>
      </c>
      <c r="K34" s="15">
        <f t="shared" si="16"/>
        <v>4.4897959183673466E-2</v>
      </c>
      <c r="L34" s="29">
        <f t="shared" si="16"/>
        <v>3.2352941176470591E-2</v>
      </c>
      <c r="M34" s="29">
        <f t="shared" si="16"/>
        <v>3.5999999999999997E-2</v>
      </c>
      <c r="N34" s="29">
        <f t="shared" si="16"/>
        <v>3.9583333333333331E-2</v>
      </c>
      <c r="O34" s="1"/>
      <c r="S34" s="1"/>
    </row>
    <row r="35" spans="1:19">
      <c r="A35" s="1"/>
      <c r="B35" s="13" t="s">
        <v>51</v>
      </c>
      <c r="C35" s="27"/>
      <c r="D35" s="27">
        <f t="shared" ref="D35" si="17">+D34-C34</f>
        <v>-4.1666666666666935E-4</v>
      </c>
      <c r="E35" s="27">
        <f t="shared" ref="E35" si="18">+E34-D34</f>
        <v>-1.6025641025640969E-4</v>
      </c>
      <c r="F35" s="27">
        <f t="shared" ref="F35" si="19">+F34-E34</f>
        <v>-3.1485671191553502E-3</v>
      </c>
      <c r="G35" s="27">
        <f t="shared" ref="G35" si="20">+G34-F34</f>
        <v>-4.2545320014798771E-4</v>
      </c>
      <c r="H35" s="27">
        <f t="shared" ref="H35" si="21">+H34-G34</f>
        <v>6.256206554121152E-3</v>
      </c>
      <c r="I35" s="27">
        <f t="shared" ref="I35" si="22">+I34-H34</f>
        <v>1.0319917440660478E-3</v>
      </c>
      <c r="J35" s="27">
        <f t="shared" ref="J35" si="23">+J34-I34</f>
        <v>-9.4834087481146315E-3</v>
      </c>
      <c r="K35" s="27">
        <f t="shared" ref="K35" si="24">+K34-J34</f>
        <v>1.1244113029827314E-2</v>
      </c>
      <c r="L35" s="28">
        <f t="shared" ref="L35" si="25">+L34-K34</f>
        <v>-1.2545018007202875E-2</v>
      </c>
      <c r="M35" s="28">
        <f t="shared" ref="M35" si="26">+M34-L34</f>
        <v>3.647058823529406E-3</v>
      </c>
      <c r="N35" s="28">
        <f>+N34-M34</f>
        <v>3.5833333333333342E-3</v>
      </c>
      <c r="O35" s="1"/>
      <c r="S35" s="1"/>
    </row>
    <row r="36" spans="1:1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S36" s="1"/>
    </row>
    <row r="37" spans="1:19" ht="15.6">
      <c r="A37" s="1"/>
      <c r="B37" s="30" t="s">
        <v>53</v>
      </c>
      <c r="C37" s="16">
        <f>+C20*C15</f>
        <v>230000</v>
      </c>
      <c r="D37" s="16">
        <f t="shared" ref="D37:N37" si="27">+D20*D15</f>
        <v>153600</v>
      </c>
      <c r="E37" s="16">
        <f t="shared" si="27"/>
        <v>197600</v>
      </c>
      <c r="F37" s="16">
        <f t="shared" si="27"/>
        <v>204000</v>
      </c>
      <c r="G37" s="16">
        <f t="shared" si="27"/>
        <v>222600</v>
      </c>
      <c r="H37" s="16">
        <f t="shared" si="27"/>
        <v>180500</v>
      </c>
      <c r="I37" s="16">
        <f t="shared" si="27"/>
        <v>178500</v>
      </c>
      <c r="J37" s="16">
        <f t="shared" si="27"/>
        <v>171600</v>
      </c>
      <c r="K37" s="16">
        <f t="shared" si="27"/>
        <v>142100</v>
      </c>
      <c r="L37" s="16">
        <f t="shared" si="27"/>
        <v>153000</v>
      </c>
      <c r="M37" s="16">
        <f t="shared" si="27"/>
        <v>140000</v>
      </c>
      <c r="N37" s="16">
        <f t="shared" si="27"/>
        <v>144000</v>
      </c>
      <c r="O37" s="1"/>
      <c r="S37" s="1"/>
    </row>
    <row r="38" spans="1:19">
      <c r="A38" s="1"/>
      <c r="B38" s="13" t="s">
        <v>54</v>
      </c>
      <c r="C38" s="23">
        <f>+C37-C27</f>
        <v>226000</v>
      </c>
      <c r="D38" s="23">
        <f t="shared" ref="D38:N38" si="28">+D37-D27</f>
        <v>144600</v>
      </c>
      <c r="E38" s="23">
        <f t="shared" si="28"/>
        <v>190100</v>
      </c>
      <c r="F38" s="23">
        <f t="shared" si="28"/>
        <v>196000</v>
      </c>
      <c r="G38" s="23">
        <f t="shared" si="28"/>
        <v>213600</v>
      </c>
      <c r="H38" s="23">
        <f t="shared" si="28"/>
        <v>172500</v>
      </c>
      <c r="I38" s="23">
        <f t="shared" si="28"/>
        <v>170500</v>
      </c>
      <c r="J38" s="23">
        <f t="shared" si="28"/>
        <v>162600</v>
      </c>
      <c r="K38" s="23">
        <f t="shared" si="28"/>
        <v>126100</v>
      </c>
      <c r="L38" s="23">
        <f t="shared" si="28"/>
        <v>135000</v>
      </c>
      <c r="M38" s="23">
        <f t="shared" si="28"/>
        <v>125000</v>
      </c>
      <c r="N38" s="23">
        <f t="shared" si="28"/>
        <v>128000</v>
      </c>
      <c r="O38" s="1"/>
      <c r="S38" s="1"/>
    </row>
    <row r="39" spans="1:1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S39" s="1"/>
    </row>
    <row r="40" spans="1:19">
      <c r="A40" s="1"/>
      <c r="B40" s="1"/>
      <c r="C40" s="1"/>
      <c r="D40" s="1" t="s">
        <v>55</v>
      </c>
      <c r="E40" s="1" t="s">
        <v>56</v>
      </c>
      <c r="F40" s="1" t="s">
        <v>57</v>
      </c>
      <c r="G40" s="1" t="s">
        <v>58</v>
      </c>
      <c r="H40" s="1"/>
      <c r="I40" s="1"/>
      <c r="J40" s="1"/>
      <c r="K40" s="1"/>
      <c r="L40" s="1"/>
      <c r="M40" s="1"/>
      <c r="N40" s="1"/>
      <c r="O40" s="1"/>
      <c r="S40" s="1"/>
    </row>
    <row r="41" spans="1:19">
      <c r="A41" s="1"/>
      <c r="B41" s="1"/>
      <c r="C41" s="1" t="s">
        <v>59</v>
      </c>
      <c r="D41" s="49">
        <f>SUM(C37:E37)</f>
        <v>581200</v>
      </c>
      <c r="E41" s="49">
        <f>+SUM(F37:H37)</f>
        <v>607100</v>
      </c>
      <c r="F41" s="49">
        <f>+SUM(I37:K37)</f>
        <v>492200</v>
      </c>
      <c r="G41" s="49">
        <f>+SUM(L37:N37)</f>
        <v>437000</v>
      </c>
      <c r="H41" s="1"/>
      <c r="I41" s="1"/>
      <c r="J41" s="1"/>
      <c r="K41" s="1"/>
      <c r="L41" s="1"/>
      <c r="M41" s="1"/>
      <c r="N41" s="1"/>
      <c r="O41" s="1"/>
      <c r="S41" s="1"/>
    </row>
    <row r="42" spans="1:19">
      <c r="A42" s="1"/>
      <c r="B42" s="1"/>
      <c r="C42" s="1" t="s">
        <v>60</v>
      </c>
      <c r="D42" s="49">
        <f>SUM(C38:E38)</f>
        <v>560700</v>
      </c>
      <c r="E42" s="49">
        <f>+SUM(F38:H38)</f>
        <v>582100</v>
      </c>
      <c r="F42" s="49">
        <f>+SUM(I38:K38)</f>
        <v>459200</v>
      </c>
      <c r="G42" s="49">
        <f>+SUM(L38:N38)</f>
        <v>388000</v>
      </c>
      <c r="H42" s="1"/>
      <c r="I42" s="1"/>
      <c r="J42" s="1"/>
      <c r="K42" s="1"/>
      <c r="L42" s="1"/>
      <c r="M42" s="1"/>
      <c r="N42" s="1"/>
      <c r="O42" s="1"/>
      <c r="S42" s="1"/>
    </row>
    <row r="43" spans="1:1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S43" s="1"/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S44" s="1"/>
    </row>
    <row r="45" spans="1:1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S45" s="1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S46" s="1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S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S48" s="1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S49" s="1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S50" s="1"/>
    </row>
  </sheetData>
  <mergeCells count="12">
    <mergeCell ref="N23:N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</mergeCells>
  <phoneticPr fontId="3" type="noConversion"/>
  <conditionalFormatting sqref="D22:N22">
    <cfRule type="iconSet" priority="11">
      <iconSet iconSet="3Signs" reverse="1">
        <cfvo type="percent" val="0"/>
        <cfvo type="num" val="0"/>
        <cfvo type="num" val="0" gte="0"/>
      </iconSet>
    </cfRule>
  </conditionalFormatting>
  <conditionalFormatting sqref="D25:N25">
    <cfRule type="iconSet" priority="10">
      <iconSet iconSet="3Signs" reverse="1">
        <cfvo type="percent" val="0"/>
        <cfvo type="num" val="0"/>
        <cfvo type="num" val="0" gte="0"/>
      </iconSet>
    </cfRule>
  </conditionalFormatting>
  <conditionalFormatting sqref="D32:N32"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D35:N35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Q3" r:id="rId1" xr:uid="{A377F8B7-3E79-47AF-9448-5E39EB4AECBE}"/>
  </hyperlinks>
  <pageMargins left="0.7" right="0.7" top="0.75" bottom="0.75" header="0.3" footer="0.3"/>
  <pageSetup orientation="portrait" horizontalDpi="4294967293" verticalDpi="0" r:id="rId2"/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77583F20-9088-4DA5-A9BF-90D1255CBF94}">
            <x14:iconSet iconSet="3Sign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D32:N32</xm:sqref>
        </x14:conditionalFormatting>
        <x14:conditionalFormatting xmlns:xm="http://schemas.microsoft.com/office/excel/2006/main">
          <x14:cfRule type="iconSet" priority="3" id="{AA121FCC-39A6-4E5D-9BF5-2457AEF4E810}">
            <x14:iconSet iconSet="3Sign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D35:N35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in="0" type="column" displayEmptyCellsAs="gap" first="1" last="1" minAxisType="custom" xr2:uid="{00000000-0003-0000-0100-00000E000000}">
          <x14:colorSeries theme="8"/>
          <x14:colorNegative theme="9"/>
          <x14:colorAxis rgb="FF000000"/>
          <x14:colorMarkers theme="8" tint="-0.249977111117893"/>
          <x14:colorFirst theme="0" tint="-0.14999847407452621"/>
          <x14:colorLast theme="9" tint="0.39997558519241921"/>
          <x14:colorHigh theme="8" tint="-0.249977111117893"/>
          <x14:colorLow theme="8" tint="-0.249977111117893"/>
          <x14:sparklines>
            <x14:sparkline>
              <xm:f>Dashboard!D10:D12</xm:f>
              <xm:sqref>D23</xm:sqref>
            </x14:sparkline>
            <x14:sparkline>
              <xm:f>Dashboard!E10:E12</xm:f>
              <xm:sqref>E23</xm:sqref>
            </x14:sparkline>
            <x14:sparkline>
              <xm:f>Dashboard!F10:F12</xm:f>
              <xm:sqref>F23</xm:sqref>
            </x14:sparkline>
            <x14:sparkline>
              <xm:f>Dashboard!G10:G12</xm:f>
              <xm:sqref>G23</xm:sqref>
            </x14:sparkline>
            <x14:sparkline>
              <xm:f>Dashboard!H10:H12</xm:f>
              <xm:sqref>H23</xm:sqref>
            </x14:sparkline>
            <x14:sparkline>
              <xm:f>Dashboard!I10:I12</xm:f>
              <xm:sqref>I23</xm:sqref>
            </x14:sparkline>
            <x14:sparkline>
              <xm:f>Dashboard!J10:J12</xm:f>
              <xm:sqref>J23</xm:sqref>
            </x14:sparkline>
            <x14:sparkline>
              <xm:f>Dashboard!K10:K12</xm:f>
              <xm:sqref>K23</xm:sqref>
            </x14:sparkline>
            <x14:sparkline>
              <xm:f>Dashboard!L10:L12</xm:f>
              <xm:sqref>L23</xm:sqref>
            </x14:sparkline>
            <x14:sparkline>
              <xm:f>Dashboard!M10:M12</xm:f>
              <xm:sqref>M23</xm:sqref>
            </x14:sparkline>
            <x14:sparkline>
              <xm:f>Dashboard!N10:N12</xm:f>
              <xm:sqref>N23</xm:sqref>
            </x14:sparkline>
          </x14:sparklines>
        </x14:sparklineGroup>
        <x14:sparklineGroup manualMin="0" type="column" displayEmptyCellsAs="gap" first="1" last="1" minAxisType="custom" xr2:uid="{00000000-0003-0000-0100-00000D000000}">
          <x14:colorSeries theme="8"/>
          <x14:colorNegative theme="9"/>
          <x14:colorAxis rgb="FF000000"/>
          <x14:colorMarkers theme="8" tint="-0.249977111117893"/>
          <x14:colorFirst theme="0" tint="-0.14999847407452621"/>
          <x14:colorLast theme="9" tint="0.39997558519241921"/>
          <x14:colorHigh theme="8" tint="-0.249977111117893"/>
          <x14:colorLow theme="8" tint="-0.249977111117893"/>
          <x14:sparklines>
            <x14:sparkline>
              <xm:f>Dashboard!C10:C12</xm:f>
              <xm:sqref>C23</xm:sqref>
            </x14:sparkline>
          </x14:sparklines>
        </x14:sparklineGroup>
        <x14:sparklineGroup lineWeight="1.5" displayEmptyCellsAs="gap" xr2:uid="{00000000-0003-0000-0100-00000C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Dashboard!C8:N8</xm:f>
              <xm:sqref>O8</xm:sqref>
            </x14:sparkline>
            <x14:sparkline>
              <xm:f>Dashboard!C9:N9</xm:f>
              <xm:sqref>O9</xm:sqref>
            </x14:sparkline>
            <x14:sparkline>
              <xm:f>Dashboard!C10:N10</xm:f>
              <xm:sqref>O10</xm:sqref>
            </x14:sparkline>
            <x14:sparkline>
              <xm:f>Dashboard!C11:N11</xm:f>
              <xm:sqref>O11</xm:sqref>
            </x14:sparkline>
            <x14:sparkline>
              <xm:f>Dashboard!C12:N12</xm:f>
              <xm:sqref>O12</xm:sqref>
            </x14:sparkline>
          </x14:sparklines>
        </x14:sparklineGroup>
        <x14:sparklineGroup lineWeight="1.5" displayEmptyCellsAs="gap" xr2:uid="{00000000-0003-0000-0100-00000B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Dashboard!C31:N31</xm:f>
              <xm:sqref>O31</xm:sqref>
            </x14:sparkline>
          </x14:sparklines>
        </x14:sparklineGroup>
        <x14:sparklineGroup lineWeight="1.5" displayEmptyCellsAs="gap" xr2:uid="{00000000-0003-0000-0100-00000A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Dashboard!C34:N34</xm:f>
              <xm:sqref>O34</xm:sqref>
            </x14:sparkline>
          </x14:sparklines>
        </x14:sparklineGroup>
        <x14:sparklineGroup type="stacked" displayEmptyCellsAs="gap" negative="1" xr2:uid="{00000000-0003-0000-0100-000009000000}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Dashboard!C21:N21</xm:f>
              <xm:sqref>O21</xm:sqref>
            </x14:sparkline>
          </x14:sparklines>
        </x14:sparklineGroup>
        <x14:sparklineGroup type="stacked" displayEmptyCellsAs="gap" negative="1" xr2:uid="{00000000-0003-0000-0100-000008000000}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Dashboard!C24:N24</xm:f>
              <xm:sqref>O24</xm:sqref>
            </x14:sparkline>
          </x14:sparklines>
        </x14:sparklineGroup>
        <x14:sparklineGroup manualMin="0" type="column" displayEmptyCellsAs="gap" negative="1" minAxisType="custom" xr2:uid="{00000000-0003-0000-0100-000007000000}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Dashboard!C29:N29</xm:f>
              <xm:sqref>O29</xm:sqref>
            </x14:sparkline>
          </x14:sparklines>
        </x14:sparklineGroup>
        <x14:sparklineGroup lineWeight="1.5" displayEmptyCellsAs="gap" xr2:uid="{00000000-0003-0000-0100-000006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Dashboard!C27:N27</xm:f>
              <xm:sqref>O27</xm:sqref>
            </x14:sparkline>
          </x14:sparklines>
        </x14:sparklineGroup>
        <x14:sparklineGroup type="stacked" displayEmptyCellsAs="gap" negative="1" xr2:uid="{00000000-0003-0000-0100-000005000000}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Dashboard!C35:N35</xm:f>
              <xm:sqref>O35</xm:sqref>
            </x14:sparkline>
          </x14:sparklines>
        </x14:sparklineGroup>
        <x14:sparklineGroup lineWeight="1.5" displayEmptyCellsAs="gap" xr2:uid="{00000000-0003-0000-0100-000004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Dashboard!C37:N37</xm:f>
              <xm:sqref>O37</xm:sqref>
            </x14:sparkline>
            <x14:sparkline>
              <xm:f>Dashboard!C38:N38</xm:f>
              <xm:sqref>O38</xm:sqref>
            </x14:sparkline>
          </x14:sparklines>
        </x14:sparklineGroup>
        <x14:sparklineGroup lineWeight="1.5" displayEmptyCellsAs="gap" xr2:uid="{00000000-0003-0000-0100-000003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Dashboard!C7:N7</xm:f>
              <xm:sqref>O7</xm:sqref>
            </x14:sparkline>
          </x14:sparklines>
        </x14:sparklineGroup>
        <x14:sparklineGroup lineWeight="1.5" displayEmptyCellsAs="gap" xr2:uid="{00000000-0003-0000-0100-00000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Dashboard!C13:N13</xm:f>
              <xm:sqref>O13</xm:sqref>
            </x14:sparkline>
            <x14:sparkline>
              <xm:f>Dashboard!C14:N14</xm:f>
              <xm:sqref>O14</xm:sqref>
            </x14:sparkline>
            <x14:sparkline>
              <xm:f>Dashboard!C15:N15</xm:f>
              <xm:sqref>O15</xm:sqref>
            </x14:sparkline>
            <x14:sparkline>
              <xm:f>Dashboard!C16:N16</xm:f>
              <xm:sqref>O16</xm:sqref>
            </x14:sparkline>
            <x14:sparkline>
              <xm:f>Dashboard!C17:N17</xm:f>
              <xm:sqref>O17</xm:sqref>
            </x14:sparkline>
          </x14:sparklines>
        </x14:sparklineGroup>
        <x14:sparklineGroup lineWeight="1.5" displayEmptyCellsAs="gap" xr2:uid="{00000000-0003-0000-01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Dashboard!C20:N20</xm:f>
              <xm:sqref>O20</xm:sqref>
            </x14:sparkline>
          </x14:sparklines>
        </x14:sparklineGroup>
        <x14:sparklineGroup lineWeight="1.5" displayEmptyCellsAs="gap" xr2:uid="{00000000-0003-0000-01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Dashboard!C23:N23</xm:f>
              <xm:sqref>O23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266cdb0-00e0-4509-9b00-e40aabc6fdb2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AABC627D3684CA8D00F3CC2F1966D" ma:contentTypeVersion="15" ma:contentTypeDescription="Create a new document." ma:contentTypeScope="" ma:versionID="dc0ca4ec9557927da04bbcc646e4ecff">
  <xsd:schema xmlns:xsd="http://www.w3.org/2001/XMLSchema" xmlns:xs="http://www.w3.org/2001/XMLSchema" xmlns:p="http://schemas.microsoft.com/office/2006/metadata/properties" xmlns:ns1="http://schemas.microsoft.com/sharepoint/v3" xmlns:ns2="4266cdb0-00e0-4509-9b00-e40aabc6fdb2" xmlns:ns3="65727519-3d58-4551-b7a8-7a6fc4aeb831" targetNamespace="http://schemas.microsoft.com/office/2006/metadata/properties" ma:root="true" ma:fieldsID="dcc947bb6f4029e937ffe04d578fe520" ns1:_="" ns2:_="" ns3:_="">
    <xsd:import namespace="http://schemas.microsoft.com/sharepoint/v3"/>
    <xsd:import namespace="4266cdb0-00e0-4509-9b00-e40aabc6fdb2"/>
    <xsd:import namespace="65727519-3d58-4551-b7a8-7a6fc4aeb831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6cdb0-00e0-4509-9b00-e40aabc6fdb2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_x0024_Resources_x003a_core_x002c_Signoff_Status_x003b_">
      <xsd:simpleType>
        <xsd:restriction base="dms:Text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27519-3d58-4551-b7a8-7a6fc4aeb8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0C549D-C897-4306-8CC0-36A9D9DC3804}"/>
</file>

<file path=customXml/itemProps2.xml><?xml version="1.0" encoding="utf-8"?>
<ds:datastoreItem xmlns:ds="http://schemas.openxmlformats.org/officeDocument/2006/customXml" ds:itemID="{1BB5187E-039D-4D84-B702-2C934FA55EFD}"/>
</file>

<file path=customXml/itemProps3.xml><?xml version="1.0" encoding="utf-8"?>
<ds:datastoreItem xmlns:ds="http://schemas.openxmlformats.org/officeDocument/2006/customXml" ds:itemID="{D10A7D5E-13D1-4E8B-AA28-B551A85D7D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/>
  <cp:revision/>
  <dcterms:created xsi:type="dcterms:W3CDTF">2020-08-24T14:16:55Z</dcterms:created>
  <dcterms:modified xsi:type="dcterms:W3CDTF">2020-11-25T13:33:56Z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0x010100E1FAABC627D3684CA8D00F3CC2F1966D</vt:lpwstr>
  </property>
</Properties>
</file>