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Instructions" sheetId="5" r:id="rId1"/>
    <sheet name="Task List" sheetId="1" r:id="rId2"/>
    <sheet name="Mapping" sheetId="2" state="hidden" r:id="rId3"/>
  </sheets>
  <calcPr calcId="145621" concurrentCalc="0"/>
</workbook>
</file>

<file path=xl/calcChain.xml><?xml version="1.0" encoding="utf-8"?>
<calcChain xmlns="http://schemas.openxmlformats.org/spreadsheetml/2006/main">
  <c r="G21" i="2" l="1"/>
  <c r="G20" i="2"/>
  <c r="F21" i="2"/>
  <c r="F20" i="2"/>
  <c r="F22" i="2"/>
  <c r="B2" i="2"/>
  <c r="B3" i="2"/>
  <c r="B4" i="2"/>
  <c r="B5" i="2"/>
  <c r="J49" i="1"/>
  <c r="J40" i="1"/>
  <c r="J41" i="1"/>
  <c r="J42" i="1"/>
  <c r="J44" i="1"/>
  <c r="J45" i="1"/>
  <c r="J47" i="1"/>
  <c r="F14" i="2"/>
  <c r="F15" i="2"/>
  <c r="F16" i="2"/>
  <c r="G14" i="2"/>
  <c r="G15" i="2"/>
  <c r="J20" i="1"/>
  <c r="J21" i="1"/>
  <c r="J22" i="1"/>
  <c r="J23" i="1"/>
  <c r="J25" i="1"/>
  <c r="J26" i="1"/>
  <c r="J27" i="1"/>
  <c r="J29" i="1"/>
  <c r="J31" i="1"/>
  <c r="J32" i="1"/>
  <c r="J34" i="1"/>
  <c r="J35" i="1"/>
  <c r="J36" i="1"/>
  <c r="F9" i="2"/>
  <c r="F8" i="2"/>
  <c r="F10" i="2"/>
  <c r="G9" i="2"/>
  <c r="G8" i="2"/>
  <c r="B6" i="2"/>
  <c r="J53" i="1"/>
  <c r="J54" i="1"/>
  <c r="B7" i="2"/>
  <c r="J55" i="1"/>
  <c r="F3" i="2"/>
  <c r="F2" i="2"/>
  <c r="F4" i="2"/>
  <c r="G3" i="2"/>
  <c r="G2" i="2"/>
  <c r="B54" i="1"/>
  <c r="B55" i="1"/>
  <c r="B45" i="1"/>
  <c r="B41" i="1"/>
  <c r="B42" i="1"/>
  <c r="B35" i="1"/>
  <c r="B36" i="1"/>
  <c r="B32" i="1"/>
  <c r="B26" i="1"/>
  <c r="B27" i="1"/>
  <c r="B8" i="2"/>
  <c r="B9" i="2"/>
  <c r="B10" i="2"/>
  <c r="B11" i="2"/>
  <c r="B21" i="1"/>
  <c r="B22" i="1"/>
  <c r="B23" i="1"/>
</calcChain>
</file>

<file path=xl/sharedStrings.xml><?xml version="1.0" encoding="utf-8"?>
<sst xmlns="http://schemas.openxmlformats.org/spreadsheetml/2006/main" count="142" uniqueCount="78">
  <si>
    <t>Month End Close Checklist</t>
  </si>
  <si>
    <t>Task #</t>
  </si>
  <si>
    <t>Assets</t>
  </si>
  <si>
    <t>Activity Description</t>
  </si>
  <si>
    <t>Cash Accounts</t>
  </si>
  <si>
    <t>Cash on Hand (Petty Cash) Balance</t>
  </si>
  <si>
    <t>Uncleared Checks and Deposits</t>
  </si>
  <si>
    <t>Preparer Initials</t>
  </si>
  <si>
    <t>Notes</t>
  </si>
  <si>
    <t>Close Target</t>
  </si>
  <si>
    <t>Close Date</t>
  </si>
  <si>
    <t>Day +1</t>
  </si>
  <si>
    <t>Target Date</t>
  </si>
  <si>
    <t>Day +2</t>
  </si>
  <si>
    <t>Day +3</t>
  </si>
  <si>
    <t>Day +4</t>
  </si>
  <si>
    <t>Day +5</t>
  </si>
  <si>
    <t>Day +6</t>
  </si>
  <si>
    <t>Day +7</t>
  </si>
  <si>
    <t>Correlated date</t>
  </si>
  <si>
    <t>Month Ending:</t>
  </si>
  <si>
    <t>Month Ending</t>
  </si>
  <si>
    <t>Day +8</t>
  </si>
  <si>
    <t>Day +9</t>
  </si>
  <si>
    <t>Day +10</t>
  </si>
  <si>
    <t>Met / Missed</t>
  </si>
  <si>
    <t>AR Aging Balance</t>
  </si>
  <si>
    <t>AR aging 90+ escalation for collections</t>
  </si>
  <si>
    <t>AR aging 180+ write-off</t>
  </si>
  <si>
    <t>Prepaids</t>
  </si>
  <si>
    <t>Accrue for prepaids</t>
  </si>
  <si>
    <t>Inventory</t>
  </si>
  <si>
    <t>Inventory Ending Balances</t>
  </si>
  <si>
    <t>Liabilities</t>
  </si>
  <si>
    <t>Reporting</t>
  </si>
  <si>
    <t>Excess and Obsolete Adjustments</t>
  </si>
  <si>
    <t>Fixed Assets</t>
  </si>
  <si>
    <t>Fixed Asset Purchases</t>
  </si>
  <si>
    <t>Fixed Asset Sales</t>
  </si>
  <si>
    <t>Depreciation Expense</t>
  </si>
  <si>
    <t>Accounts Payable</t>
  </si>
  <si>
    <t>MA</t>
  </si>
  <si>
    <t>AP Aging Review</t>
  </si>
  <si>
    <t>Post to General Ledger</t>
  </si>
  <si>
    <t>AP Accruals</t>
  </si>
  <si>
    <t>Payroll</t>
  </si>
  <si>
    <t>Payroll Accruals</t>
  </si>
  <si>
    <t>Net zero checks ending balance</t>
  </si>
  <si>
    <t>Sales Tax Payable</t>
  </si>
  <si>
    <t>Sales tax filings</t>
  </si>
  <si>
    <t>Notes Payable</t>
  </si>
  <si>
    <t>Amortization adjustments</t>
  </si>
  <si>
    <t>Final Adjustments</t>
  </si>
  <si>
    <t>Finalized reports</t>
  </si>
  <si>
    <t>Missed</t>
  </si>
  <si>
    <t>Met</t>
  </si>
  <si>
    <t>Total</t>
  </si>
  <si>
    <t>Amount</t>
  </si>
  <si>
    <t>Percent</t>
  </si>
  <si>
    <t>Instructions</t>
  </si>
  <si>
    <t>This Month End Close Dashboard is intended to visualize a series of tasks performed at the end of month to close the books.</t>
  </si>
  <si>
    <r>
      <t xml:space="preserve">To operate this model, click on the [Task List] Tab and adjust anything in </t>
    </r>
    <r>
      <rPr>
        <b/>
        <sz val="11"/>
        <color theme="4"/>
        <rFont val="Calibri"/>
        <family val="2"/>
        <scheme val="minor"/>
      </rPr>
      <t>blue</t>
    </r>
  </si>
  <si>
    <t>The Close Target is the number of days after a month has ended in which the task must be performed</t>
  </si>
  <si>
    <t>The Close Date is the day the task was finished. If the correlating date is greater than the target, it will show an X as a missed target.</t>
  </si>
  <si>
    <t>Checking Account Reconciliation</t>
  </si>
  <si>
    <t>Savings Account Reconciliation</t>
  </si>
  <si>
    <t>Accounts Receivable</t>
  </si>
  <si>
    <t>Budget to actual review</t>
  </si>
  <si>
    <t>Drag and drop the data you want from your financial systems with ease.</t>
  </si>
  <si>
    <t>Schedule your dashboards to automatically refresh and distribute to staff.</t>
  </si>
  <si>
    <t>Govern your data and reports to prevent mistakes and maintain control.</t>
  </si>
  <si>
    <t>Did you know?</t>
  </si>
  <si>
    <t>This dashboard can be connected directly to your ERP and other data sources.</t>
  </si>
  <si>
    <t>Get a demo.</t>
  </si>
  <si>
    <t>Learn about insightsoftware:</t>
  </si>
  <si>
    <t>https://insightsoftware.com/</t>
  </si>
  <si>
    <t>https://insightsoftware.com/solutions/operations/</t>
  </si>
  <si>
    <t>https://insightsoftware.com/solutions/business-dashboards/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</si>
</sst>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0.7999816888943144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3" borderId="0" xfId="0" applyFill="1"/>
    <xf numFmtId="0" fontId="4" fillId="3" borderId="0" xfId="0" applyFont="1" applyFill="1" applyAlignment="1">
      <alignment horizontal="left" inden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4" fontId="9" fillId="2" borderId="0" xfId="0" applyNumberFormat="1" applyFont="1" applyFill="1" applyAlignment="1">
      <alignment horizontal="center"/>
    </xf>
    <xf numFmtId="14" fontId="0" fillId="0" borderId="0" xfId="0" applyNumberFormat="1"/>
    <xf numFmtId="0" fontId="2" fillId="0" borderId="0" xfId="0" applyFont="1"/>
    <xf numFmtId="14" fontId="8" fillId="2" borderId="1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left" indent="1"/>
    </xf>
    <xf numFmtId="9" fontId="0" fillId="0" borderId="0" xfId="1" applyFont="1"/>
    <xf numFmtId="0" fontId="0" fillId="2" borderId="1" xfId="0" applyFill="1" applyBorder="1" applyAlignment="1">
      <alignment horizontal="right" indent="1"/>
    </xf>
    <xf numFmtId="0" fontId="5" fillId="2" borderId="0" xfId="0" applyFont="1" applyFill="1" applyAlignment="1">
      <alignment horizontal="center"/>
    </xf>
    <xf numFmtId="0" fontId="0" fillId="0" borderId="0" xfId="0"/>
    <xf numFmtId="0" fontId="0" fillId="2" borderId="0" xfId="0" applyFill="1"/>
    <xf numFmtId="0" fontId="15" fillId="4" borderId="0" xfId="0" applyFont="1" applyFill="1" applyBorder="1"/>
    <xf numFmtId="0" fontId="14" fillId="4" borderId="0" xfId="0" applyFont="1" applyFill="1" applyBorder="1"/>
    <xf numFmtId="0" fontId="13" fillId="4" borderId="0" xfId="2" applyFill="1" applyBorder="1"/>
    <xf numFmtId="0" fontId="0" fillId="0" borderId="0" xfId="0"/>
    <xf numFmtId="0" fontId="0" fillId="2" borderId="0" xfId="0" applyFill="1"/>
    <xf numFmtId="0" fontId="12" fillId="2" borderId="0" xfId="0" applyFont="1" applyFill="1" applyBorder="1"/>
    <xf numFmtId="0" fontId="13" fillId="0" borderId="0" xfId="2" applyAlignment="1">
      <alignment vertical="center"/>
    </xf>
    <xf numFmtId="0" fontId="0" fillId="2" borderId="0" xfId="0" applyFill="1" applyBorder="1"/>
    <xf numFmtId="0" fontId="12" fillId="2" borderId="0" xfId="0" applyFont="1" applyFill="1" applyBorder="1"/>
    <xf numFmtId="0" fontId="13" fillId="0" borderId="0" xfId="2"/>
    <xf numFmtId="0" fontId="13" fillId="2" borderId="0" xfId="2" applyFill="1" applyBorder="1"/>
    <xf numFmtId="0" fontId="13" fillId="0" borderId="0" xfId="2" applyAlignment="1">
      <alignment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Met / Missed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5756297037455955"/>
          <c:y val="0.1756903288477048"/>
          <c:w val="0.66140572207479587"/>
          <c:h val="0.6554010739420843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Mapping!$E$2</c:f>
              <c:strCache>
                <c:ptCount val="1"/>
                <c:pt idx="0">
                  <c:v>Met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Mapping!$F$1</c:f>
              <c:strCache>
                <c:ptCount val="1"/>
                <c:pt idx="0">
                  <c:v>Amount</c:v>
                </c:pt>
              </c:strCache>
            </c:strRef>
          </c:cat>
          <c:val>
            <c:numRef>
              <c:f>Mapping!$F$2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10-493B-AE37-B227BDFABF84}"/>
            </c:ext>
          </c:extLst>
        </c:ser>
        <c:ser>
          <c:idx val="1"/>
          <c:order val="1"/>
          <c:tx>
            <c:strRef>
              <c:f>Mapping!$E$3</c:f>
              <c:strCache>
                <c:ptCount val="1"/>
                <c:pt idx="0">
                  <c:v>Missed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Mapping!$F$1</c:f>
              <c:strCache>
                <c:ptCount val="1"/>
                <c:pt idx="0">
                  <c:v>Amount</c:v>
                </c:pt>
              </c:strCache>
            </c:strRef>
          </c:cat>
          <c:val>
            <c:numRef>
              <c:f>Mapping!$F$3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810-493B-AE37-B227BDFAB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0803200"/>
        <c:axId val="90829568"/>
      </c:barChart>
      <c:catAx>
        <c:axId val="908032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0829568"/>
        <c:crosses val="autoZero"/>
        <c:auto val="1"/>
        <c:lblAlgn val="ctr"/>
        <c:lblOffset val="100"/>
        <c:noMultiLvlLbl val="0"/>
      </c:catAx>
      <c:valAx>
        <c:axId val="908295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0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Assets</a:t>
            </a:r>
          </a:p>
        </c:rich>
      </c:tx>
      <c:layout>
        <c:manualLayout>
          <c:xMode val="edge"/>
          <c:yMode val="edge"/>
          <c:x val="0.36051217354736736"/>
          <c:y val="3.922037523087391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8290570032337117"/>
          <c:y val="0.19394721493146691"/>
          <c:w val="0.71745189309899804"/>
          <c:h val="0.60119811412462332"/>
        </c:manualLayout>
      </c:layout>
      <c:doughnutChart>
        <c:varyColors val="1"/>
        <c:ser>
          <c:idx val="0"/>
          <c:order val="0"/>
          <c:tx>
            <c:strRef>
              <c:f>Mapping!$F$7</c:f>
              <c:strCache>
                <c:ptCount val="1"/>
                <c:pt idx="0">
                  <c:v>Amount</c:v>
                </c:pt>
              </c:strCache>
            </c:strRef>
          </c:tx>
          <c:spPr>
            <a:solidFill>
              <a:schemeClr val="accent6"/>
            </a:solidFill>
          </c:spPr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4-4024-BBB5-7E87AF6500B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4-4024-BBB5-7E87AF6500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Mapping!$E$8:$E$9</c:f>
              <c:strCache>
                <c:ptCount val="2"/>
                <c:pt idx="0">
                  <c:v>Met</c:v>
                </c:pt>
                <c:pt idx="1">
                  <c:v>Missed</c:v>
                </c:pt>
              </c:strCache>
            </c:strRef>
          </c:cat>
          <c:val>
            <c:numRef>
              <c:f>Mapping!$F$8:$F$9</c:f>
              <c:numCache>
                <c:formatCode>General</c:formatCode>
                <c:ptCount val="2"/>
                <c:pt idx="0">
                  <c:v>10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0B4-4024-BBB5-7E87AF650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4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Liabilities</a:t>
            </a:r>
          </a:p>
        </c:rich>
      </c:tx>
      <c:layout>
        <c:manualLayout>
          <c:xMode val="edge"/>
          <c:yMode val="edge"/>
          <c:x val="0.31205879357672878"/>
          <c:y val="4.93827160493827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8436306698124827"/>
          <c:y val="0.17248016968358659"/>
          <c:w val="0.701470811184703"/>
          <c:h val="0.71700153025152302"/>
        </c:manualLayout>
      </c:layout>
      <c:doughnutChart>
        <c:varyColors val="1"/>
        <c:ser>
          <c:idx val="0"/>
          <c:order val="0"/>
          <c:tx>
            <c:strRef>
              <c:f>Mapping!$F$13</c:f>
              <c:strCache>
                <c:ptCount val="1"/>
                <c:pt idx="0">
                  <c:v>Amount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D67-4705-8487-F073E40947AD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D67-4705-8487-F073E40947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Mapping!$E$14:$E$15</c:f>
              <c:strCache>
                <c:ptCount val="2"/>
                <c:pt idx="0">
                  <c:v>Met</c:v>
                </c:pt>
                <c:pt idx="1">
                  <c:v>Missed</c:v>
                </c:pt>
              </c:strCache>
            </c:strRef>
          </c:cat>
          <c:val>
            <c:numRef>
              <c:f>Mapping!$F$14:$F$15</c:f>
              <c:numCache>
                <c:formatCode>General</c:formatCode>
                <c:ptCount val="2"/>
                <c:pt idx="0">
                  <c:v>6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D67-4705-8487-F073E4094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4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Reporting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122993885023631"/>
          <c:y val="0.21965636239914457"/>
          <c:w val="0.71223793785036127"/>
          <c:h val="0.59827986779430353"/>
        </c:manualLayout>
      </c:layout>
      <c:doughnutChart>
        <c:varyColors val="1"/>
        <c:ser>
          <c:idx val="0"/>
          <c:order val="0"/>
          <c:tx>
            <c:strRef>
              <c:f>Mapping!$F$19</c:f>
              <c:strCache>
                <c:ptCount val="1"/>
                <c:pt idx="0">
                  <c:v>Amount</c:v>
                </c:pt>
              </c:strCache>
            </c:strRef>
          </c:tx>
          <c:spPr>
            <a:solidFill>
              <a:schemeClr val="accent6"/>
            </a:solidFill>
          </c:spPr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8A-4DF2-8D7C-FD56DFF5B21F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8A-4DF2-8D7C-FD56DFF5B2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Mapping!$E$20:$E$21</c:f>
              <c:strCache>
                <c:ptCount val="2"/>
                <c:pt idx="0">
                  <c:v>Met</c:v>
                </c:pt>
                <c:pt idx="1">
                  <c:v>Missed</c:v>
                </c:pt>
              </c:strCache>
            </c:strRef>
          </c:cat>
          <c:val>
            <c:numRef>
              <c:f>Mapping!$F$20:$F$21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48A-4DF2-8D7C-FD56DFF5B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4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85110</xdr:colOff>
      <xdr:row>3</xdr:row>
      <xdr:rowOff>48683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C6F347E-48F3-4B1D-8230-CAE642E49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913910" cy="4296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85110</xdr:colOff>
      <xdr:row>4</xdr:row>
      <xdr:rowOff>48683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ED81936F-CB3F-4D43-BAEC-4912EF082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90500"/>
          <a:ext cx="1913910" cy="47730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</xdr:row>
      <xdr:rowOff>257175</xdr:rowOff>
    </xdr:from>
    <xdr:to>
      <xdr:col>3</xdr:col>
      <xdr:colOff>504825</xdr:colOff>
      <xdr:row>15</xdr:row>
      <xdr:rowOff>161924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6BDCE6C6-637C-4F3C-BD8B-302894220E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5</xdr:row>
      <xdr:rowOff>0</xdr:rowOff>
    </xdr:from>
    <xdr:to>
      <xdr:col>6</xdr:col>
      <xdr:colOff>504825</xdr:colOff>
      <xdr:row>15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729CC521-2BBB-454C-A6B5-1D2C614658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557784</xdr:colOff>
      <xdr:row>5</xdr:row>
      <xdr:rowOff>0</xdr:rowOff>
    </xdr:from>
    <xdr:to>
      <xdr:col>8</xdr:col>
      <xdr:colOff>0</xdr:colOff>
      <xdr:row>15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867704FC-FD7D-40AD-8EE3-D839ADD398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5</xdr:row>
      <xdr:rowOff>38100</xdr:rowOff>
    </xdr:from>
    <xdr:to>
      <xdr:col>9</xdr:col>
      <xdr:colOff>604266</xdr:colOff>
      <xdr:row>16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470ED66F-3C35-4F14-8BED-5BAF267CE9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sightsoftware.com/solutions/operations/&amp;utm_source=insightsoftware&amp;utm_medium=spreadsheet&amp;utm_campaign=template_month-end-close-checklist-_dashboard" TargetMode="External"/><Relationship Id="rId2" Type="http://schemas.openxmlformats.org/officeDocument/2006/relationships/hyperlink" Target="https://insightsoftware.com/request-personalized-demo/&amp;utm_source=insightsoftware&amp;utm_medium=spreadsheet&amp;utm_campaign=template-month-end-close-checklist--dashboard" TargetMode="External"/><Relationship Id="rId1" Type="http://schemas.openxmlformats.org/officeDocument/2006/relationships/hyperlink" Target="https://insightsoftware.com/request-personalized-demo/&amp;utm_source=insightsoftware&amp;utm_medium=spreadsheet&amp;utm_campaign=template-month-end-checklist-dasboard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nsightsoftware.com/solutions/business-dashboards/&amp;utm_source=insightsoftware&amp;utm_medium=spreadsheet&amp;utm_campaign=template_month-end-close-checklist-dashboar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A24" sqref="A24"/>
    </sheetView>
  </sheetViews>
  <sheetFormatPr defaultColWidth="0" defaultRowHeight="15" zeroHeight="1" x14ac:dyDescent="0.25"/>
  <cols>
    <col min="1" max="15" width="9.140625" customWidth="1"/>
    <col min="16" max="16384" width="9.140625" hidden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21" x14ac:dyDescent="0.35">
      <c r="A4" s="1"/>
      <c r="B4" s="18" t="s">
        <v>59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/>
      <c r="B6" s="1" t="s">
        <v>60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1"/>
      <c r="B7" s="1" t="s">
        <v>61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1"/>
      <c r="B8" s="1" t="s">
        <v>62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"/>
      <c r="B9" s="1" t="s">
        <v>63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25" t="s">
        <v>71</v>
      </c>
      <c r="B12" s="24"/>
      <c r="C12" s="24"/>
      <c r="D12" s="24"/>
      <c r="E12" s="24"/>
      <c r="F12" s="24"/>
      <c r="G12" s="24"/>
      <c r="H12" s="24"/>
      <c r="I12" s="1"/>
      <c r="J12" s="1"/>
      <c r="K12" s="1"/>
      <c r="L12" s="1"/>
      <c r="M12" s="1"/>
      <c r="N12" s="1"/>
      <c r="O12" s="1"/>
    </row>
    <row r="13" spans="1:15" x14ac:dyDescent="0.25">
      <c r="A13" s="25" t="s">
        <v>72</v>
      </c>
      <c r="B13" s="24"/>
      <c r="C13" s="24"/>
      <c r="D13" s="24"/>
      <c r="E13" s="24"/>
      <c r="F13" s="24"/>
      <c r="G13" s="24"/>
      <c r="H13" s="24"/>
      <c r="I13" s="1"/>
      <c r="J13" s="1"/>
      <c r="K13" s="1"/>
      <c r="L13" s="1"/>
      <c r="M13" s="1"/>
      <c r="N13" s="1"/>
      <c r="O13" s="1"/>
    </row>
    <row r="14" spans="1:15" x14ac:dyDescent="0.25">
      <c r="A14" s="25" t="s">
        <v>68</v>
      </c>
      <c r="B14" s="25"/>
      <c r="C14" s="25"/>
      <c r="D14" s="25"/>
      <c r="E14" s="25"/>
      <c r="F14" s="25"/>
      <c r="G14" s="24"/>
      <c r="H14" s="24"/>
      <c r="I14" s="1"/>
      <c r="J14" s="1"/>
      <c r="K14" s="1"/>
      <c r="L14" s="1"/>
      <c r="M14" s="1"/>
      <c r="N14" s="1"/>
      <c r="O14" s="1"/>
    </row>
    <row r="15" spans="1:15" x14ac:dyDescent="0.25">
      <c r="A15" s="25" t="s">
        <v>69</v>
      </c>
      <c r="B15" s="25"/>
      <c r="C15" s="25"/>
      <c r="D15" s="25"/>
      <c r="E15" s="25"/>
      <c r="F15" s="25"/>
      <c r="G15" s="24"/>
      <c r="H15" s="24"/>
      <c r="I15" s="1"/>
      <c r="J15" s="1"/>
      <c r="K15" s="1"/>
      <c r="L15" s="1"/>
      <c r="M15" s="1"/>
      <c r="N15" s="1"/>
      <c r="O15" s="1"/>
    </row>
    <row r="16" spans="1:15" x14ac:dyDescent="0.25">
      <c r="A16" s="25" t="s">
        <v>70</v>
      </c>
      <c r="B16" s="25"/>
      <c r="C16" s="25"/>
      <c r="D16" s="25"/>
      <c r="E16" s="25"/>
      <c r="F16" s="25"/>
      <c r="G16" s="24"/>
      <c r="H16" s="24"/>
      <c r="I16" s="1"/>
      <c r="J16" s="1"/>
      <c r="K16" s="1"/>
      <c r="L16" s="1"/>
      <c r="M16" s="1"/>
      <c r="N16" s="1"/>
      <c r="O16" s="1"/>
    </row>
    <row r="17" spans="1:15" x14ac:dyDescent="0.25">
      <c r="A17" s="24"/>
      <c r="B17" s="24"/>
      <c r="C17" s="24"/>
      <c r="D17" s="24"/>
      <c r="E17" s="24"/>
      <c r="F17" s="24"/>
      <c r="G17" s="24"/>
      <c r="H17" s="24"/>
      <c r="I17" s="1"/>
      <c r="J17" s="1"/>
      <c r="K17" s="1"/>
      <c r="L17" s="1"/>
      <c r="M17" s="1"/>
      <c r="N17" s="1"/>
      <c r="O17" s="1"/>
    </row>
    <row r="18" spans="1:15" x14ac:dyDescent="0.25">
      <c r="A18" s="26" t="s">
        <v>73</v>
      </c>
      <c r="B18" s="24"/>
      <c r="C18" s="24"/>
      <c r="D18" s="24"/>
      <c r="E18" s="24"/>
      <c r="F18" s="24"/>
      <c r="G18" s="24"/>
      <c r="H18" s="24"/>
      <c r="I18" s="1"/>
      <c r="J18" s="1"/>
      <c r="K18" s="1"/>
      <c r="L18" s="1"/>
      <c r="M18" s="1"/>
      <c r="N18" s="1"/>
      <c r="O18" s="1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31" t="s">
        <v>74</v>
      </c>
      <c r="B20" s="32"/>
      <c r="C20" s="32"/>
      <c r="D20" s="32"/>
      <c r="E20" s="32"/>
      <c r="F20" s="32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33"/>
      <c r="B21" s="34"/>
      <c r="C21" s="32"/>
      <c r="D21" s="32"/>
      <c r="E21" s="32"/>
      <c r="F21" s="32"/>
      <c r="G21" s="1"/>
      <c r="H21" s="1"/>
      <c r="I21" s="1"/>
      <c r="J21" s="1"/>
      <c r="K21" s="1"/>
      <c r="L21" s="1"/>
      <c r="M21" s="1"/>
      <c r="N21" s="1"/>
      <c r="O21" s="1"/>
    </row>
    <row r="22" spans="1:15" s="22" customFormat="1" x14ac:dyDescent="0.25">
      <c r="A22" s="35" t="s">
        <v>75</v>
      </c>
      <c r="B22" s="32"/>
      <c r="C22" s="32"/>
      <c r="D22" s="32"/>
      <c r="E22" s="32"/>
      <c r="F22" s="32"/>
      <c r="G22" s="23"/>
      <c r="H22" s="23"/>
      <c r="I22" s="23"/>
      <c r="J22" s="23"/>
      <c r="K22" s="23"/>
      <c r="L22" s="23"/>
      <c r="M22" s="23"/>
      <c r="N22" s="23"/>
      <c r="O22" s="23"/>
    </row>
    <row r="23" spans="1:15" s="22" customFormat="1" x14ac:dyDescent="0.25">
      <c r="A23" s="33" t="s">
        <v>76</v>
      </c>
      <c r="B23" s="32"/>
      <c r="C23" s="32"/>
      <c r="D23" s="32"/>
      <c r="E23" s="32"/>
      <c r="F23" s="32"/>
      <c r="G23" s="23"/>
      <c r="H23" s="23"/>
      <c r="I23" s="23"/>
      <c r="J23" s="23"/>
      <c r="K23" s="23"/>
      <c r="L23" s="23"/>
      <c r="M23" s="23"/>
      <c r="N23" s="23"/>
      <c r="O23" s="23"/>
    </row>
    <row r="24" spans="1:15" s="27" customFormat="1" x14ac:dyDescent="0.25">
      <c r="A24" s="35" t="s">
        <v>77</v>
      </c>
      <c r="B24" s="32"/>
      <c r="C24" s="32"/>
      <c r="D24" s="32"/>
      <c r="E24" s="32"/>
      <c r="F24" s="32"/>
      <c r="G24" s="28"/>
      <c r="H24" s="28"/>
      <c r="I24" s="28"/>
      <c r="J24" s="28"/>
      <c r="K24" s="28"/>
      <c r="L24" s="28"/>
      <c r="M24" s="28"/>
      <c r="N24" s="28"/>
      <c r="O24" s="28"/>
    </row>
    <row r="25" spans="1:15" x14ac:dyDescent="0.25">
      <c r="A25" s="30"/>
      <c r="B25" s="29"/>
      <c r="C25" s="29"/>
      <c r="D25" s="29"/>
      <c r="E25" s="29"/>
      <c r="F25" s="29"/>
      <c r="G25" s="1"/>
      <c r="H25" s="1"/>
      <c r="I25" s="1"/>
      <c r="J25" s="1"/>
      <c r="K25" s="1"/>
      <c r="L25" s="1"/>
      <c r="M25" s="1"/>
      <c r="N25" s="1"/>
      <c r="O25" s="1"/>
    </row>
  </sheetData>
  <hyperlinks>
    <hyperlink ref="A18" r:id="rId1"/>
    <hyperlink ref="A22" r:id="rId2"/>
    <hyperlink ref="A23" r:id="rId3"/>
    <hyperlink ref="A24" r:id="rId4"/>
  </hyperlinks>
  <pageMargins left="0.7" right="0.7" top="0.75" bottom="0.75" header="0.3" footer="0.3"/>
  <pageSetup orientation="portrait" horizontalDpi="4294967293" verticalDpi="4294967293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workbookViewId="0">
      <selection activeCell="K3" sqref="K3"/>
    </sheetView>
  </sheetViews>
  <sheetFormatPr defaultColWidth="0" defaultRowHeight="15" zeroHeight="1" x14ac:dyDescent="0.25"/>
  <cols>
    <col min="1" max="1" width="3.42578125" customWidth="1"/>
    <col min="2" max="6" width="9.140625" customWidth="1"/>
    <col min="7" max="7" width="19.5703125" customWidth="1"/>
    <col min="8" max="8" width="14.7109375" customWidth="1"/>
    <col min="9" max="9" width="16.85546875" customWidth="1"/>
    <col min="10" max="10" width="14" customWidth="1"/>
    <col min="11" max="11" width="71.5703125" customWidth="1"/>
    <col min="12" max="12" width="9.140625" customWidth="1"/>
    <col min="13" max="18" width="0" hidden="1" customWidth="1"/>
    <col min="19" max="16384" width="9.140625" hidden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1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3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1" x14ac:dyDescent="0.35">
      <c r="A5" s="1"/>
      <c r="B5" s="18" t="s">
        <v>0</v>
      </c>
      <c r="C5" s="2"/>
      <c r="D5" s="1"/>
      <c r="E5" s="1"/>
      <c r="F5" s="1"/>
      <c r="G5" s="1"/>
      <c r="H5" s="1"/>
      <c r="I5" s="11" t="s">
        <v>20</v>
      </c>
      <c r="J5" s="14">
        <v>44439</v>
      </c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1"/>
      <c r="B17" s="5" t="s">
        <v>1</v>
      </c>
      <c r="C17" s="21" t="s">
        <v>3</v>
      </c>
      <c r="D17" s="21"/>
      <c r="E17" s="21"/>
      <c r="F17" s="21"/>
      <c r="G17" s="7" t="s">
        <v>7</v>
      </c>
      <c r="H17" s="7" t="s">
        <v>9</v>
      </c>
      <c r="I17" s="7" t="s">
        <v>10</v>
      </c>
      <c r="J17" s="7" t="s">
        <v>25</v>
      </c>
      <c r="K17" s="7" t="s">
        <v>8</v>
      </c>
      <c r="L17" s="1"/>
    </row>
    <row r="18" spans="1:12" ht="21" x14ac:dyDescent="0.35">
      <c r="A18" s="1"/>
      <c r="B18" s="4" t="s">
        <v>2</v>
      </c>
      <c r="C18" s="3"/>
      <c r="D18" s="3"/>
      <c r="E18" s="3"/>
      <c r="F18" s="3"/>
      <c r="G18" s="3"/>
      <c r="H18" s="3"/>
      <c r="I18" s="3"/>
      <c r="J18" s="3"/>
      <c r="K18" s="3"/>
      <c r="L18" s="1"/>
    </row>
    <row r="19" spans="1:12" ht="17.25" customHeight="1" x14ac:dyDescent="0.25">
      <c r="A19" s="1"/>
      <c r="B19" s="6" t="s">
        <v>4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8">
        <v>1.1000000000000001</v>
      </c>
      <c r="C20" s="20" t="s">
        <v>64</v>
      </c>
      <c r="D20" s="20"/>
      <c r="E20" s="20"/>
      <c r="F20" s="20"/>
      <c r="G20" s="12" t="s">
        <v>41</v>
      </c>
      <c r="H20" s="13" t="s">
        <v>11</v>
      </c>
      <c r="I20" s="17">
        <v>44440</v>
      </c>
      <c r="J20" s="10">
        <f>+IF('Task List'!$I20&lt;=VLOOKUP(H20,Mapping!$A$2:$B$11,2,FALSE),1,0)</f>
        <v>1</v>
      </c>
      <c r="K20" s="13"/>
      <c r="L20" s="1"/>
    </row>
    <row r="21" spans="1:12" x14ac:dyDescent="0.25">
      <c r="A21" s="1"/>
      <c r="B21" s="9">
        <f>+B20+0.1</f>
        <v>1.2000000000000002</v>
      </c>
      <c r="C21" s="20" t="s">
        <v>65</v>
      </c>
      <c r="D21" s="20"/>
      <c r="E21" s="20"/>
      <c r="F21" s="20"/>
      <c r="G21" s="12" t="s">
        <v>41</v>
      </c>
      <c r="H21" s="13" t="s">
        <v>11</v>
      </c>
      <c r="I21" s="17">
        <v>44440</v>
      </c>
      <c r="J21" s="10">
        <f>+IF('Task List'!$I21&lt;=VLOOKUP(H21,Mapping!$A$2:$B$11,2,FALSE),1,0)</f>
        <v>1</v>
      </c>
      <c r="K21" s="13"/>
      <c r="L21" s="1"/>
    </row>
    <row r="22" spans="1:12" x14ac:dyDescent="0.25">
      <c r="A22" s="1"/>
      <c r="B22" s="9">
        <f>+B21+0.1</f>
        <v>1.3000000000000003</v>
      </c>
      <c r="C22" s="20" t="s">
        <v>5</v>
      </c>
      <c r="D22" s="20"/>
      <c r="E22" s="20"/>
      <c r="F22" s="20"/>
      <c r="G22" s="12" t="s">
        <v>41</v>
      </c>
      <c r="H22" s="13" t="s">
        <v>11</v>
      </c>
      <c r="I22" s="17">
        <v>44440</v>
      </c>
      <c r="J22" s="10">
        <f>+IF('Task List'!$I22&lt;=VLOOKUP(H22,Mapping!$A$2:$B$11,2,FALSE),1,0)</f>
        <v>1</v>
      </c>
      <c r="K22" s="13"/>
      <c r="L22" s="1"/>
    </row>
    <row r="23" spans="1:12" x14ac:dyDescent="0.25">
      <c r="A23" s="1"/>
      <c r="B23" s="9">
        <f>+B22+0.1</f>
        <v>1.4000000000000004</v>
      </c>
      <c r="C23" s="20" t="s">
        <v>6</v>
      </c>
      <c r="D23" s="20"/>
      <c r="E23" s="20"/>
      <c r="F23" s="20"/>
      <c r="G23" s="12" t="s">
        <v>41</v>
      </c>
      <c r="H23" s="13" t="s">
        <v>11</v>
      </c>
      <c r="I23" s="17">
        <v>44441</v>
      </c>
      <c r="J23" s="10">
        <f>+IF('Task List'!$I23&lt;=VLOOKUP(H23,Mapping!$A$2:$B$11,2,FALSE),1,0)</f>
        <v>0</v>
      </c>
      <c r="K23" s="13"/>
      <c r="L23" s="1"/>
    </row>
    <row r="24" spans="1:12" ht="15.75" x14ac:dyDescent="0.25">
      <c r="A24" s="1"/>
      <c r="B24" s="6" t="s">
        <v>66</v>
      </c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8">
        <v>2.1</v>
      </c>
      <c r="C25" s="20" t="s">
        <v>26</v>
      </c>
      <c r="D25" s="20"/>
      <c r="E25" s="20"/>
      <c r="F25" s="20"/>
      <c r="G25" s="12" t="s">
        <v>41</v>
      </c>
      <c r="H25" s="13" t="s">
        <v>13</v>
      </c>
      <c r="I25" s="17">
        <v>44441</v>
      </c>
      <c r="J25" s="10">
        <f>+IF('Task List'!$I25&lt;=VLOOKUP(H25,Mapping!$A$2:$B$11,2,FALSE),1,0)</f>
        <v>1</v>
      </c>
      <c r="K25" s="13"/>
      <c r="L25" s="1"/>
    </row>
    <row r="26" spans="1:12" x14ac:dyDescent="0.25">
      <c r="A26" s="1"/>
      <c r="B26" s="9">
        <f>+B25+0.1</f>
        <v>2.2000000000000002</v>
      </c>
      <c r="C26" s="20" t="s">
        <v>27</v>
      </c>
      <c r="D26" s="20"/>
      <c r="E26" s="20"/>
      <c r="F26" s="20"/>
      <c r="G26" s="12" t="s">
        <v>41</v>
      </c>
      <c r="H26" s="13" t="s">
        <v>13</v>
      </c>
      <c r="I26" s="17">
        <v>44441</v>
      </c>
      <c r="J26" s="10">
        <f>+IF('Task List'!$I26&lt;=VLOOKUP(H26,Mapping!$A$2:$B$11,2,FALSE),1,0)</f>
        <v>1</v>
      </c>
      <c r="K26" s="13"/>
      <c r="L26" s="1"/>
    </row>
    <row r="27" spans="1:12" x14ac:dyDescent="0.25">
      <c r="A27" s="1"/>
      <c r="B27" s="9">
        <f>+B26+0.1</f>
        <v>2.3000000000000003</v>
      </c>
      <c r="C27" s="20" t="s">
        <v>28</v>
      </c>
      <c r="D27" s="20"/>
      <c r="E27" s="20"/>
      <c r="F27" s="20"/>
      <c r="G27" s="12" t="s">
        <v>41</v>
      </c>
      <c r="H27" s="13" t="s">
        <v>13</v>
      </c>
      <c r="I27" s="17">
        <v>44441</v>
      </c>
      <c r="J27" s="10">
        <f>+IF('Task List'!$I27&lt;=VLOOKUP(H27,Mapping!$A$2:$B$11,2,FALSE),1,0)</f>
        <v>1</v>
      </c>
      <c r="K27" s="13"/>
      <c r="L27" s="1"/>
    </row>
    <row r="28" spans="1:12" ht="15.75" x14ac:dyDescent="0.25">
      <c r="A28" s="1"/>
      <c r="B28" s="6" t="s">
        <v>29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9">
        <v>3.1</v>
      </c>
      <c r="C29" s="20" t="s">
        <v>30</v>
      </c>
      <c r="D29" s="20"/>
      <c r="E29" s="20"/>
      <c r="F29" s="20"/>
      <c r="G29" s="12" t="s">
        <v>41</v>
      </c>
      <c r="H29" s="13" t="s">
        <v>11</v>
      </c>
      <c r="I29" s="17">
        <v>44441</v>
      </c>
      <c r="J29" s="10">
        <f>+IF('Task List'!$I29&lt;=VLOOKUP(H29,Mapping!$A$2:$B$11,2,FALSE),1,0)</f>
        <v>0</v>
      </c>
      <c r="K29" s="13"/>
      <c r="L29" s="1"/>
    </row>
    <row r="30" spans="1:12" ht="15.75" x14ac:dyDescent="0.25">
      <c r="A30" s="1"/>
      <c r="B30" s="6" t="s">
        <v>31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8">
        <v>4.0999999999999996</v>
      </c>
      <c r="C31" s="20" t="s">
        <v>32</v>
      </c>
      <c r="D31" s="20"/>
      <c r="E31" s="20"/>
      <c r="F31" s="20"/>
      <c r="G31" s="12" t="s">
        <v>41</v>
      </c>
      <c r="H31" s="13" t="s">
        <v>14</v>
      </c>
      <c r="I31" s="17">
        <v>44441</v>
      </c>
      <c r="J31" s="10">
        <f>+IF('Task List'!$I31&lt;=VLOOKUP(H31,Mapping!$A$2:$B$11,2,FALSE),1,0)</f>
        <v>1</v>
      </c>
      <c r="K31" s="13"/>
      <c r="L31" s="1"/>
    </row>
    <row r="32" spans="1:12" x14ac:dyDescent="0.25">
      <c r="A32" s="1"/>
      <c r="B32" s="9">
        <f>+B31+0.1</f>
        <v>4.1999999999999993</v>
      </c>
      <c r="C32" s="20" t="s">
        <v>35</v>
      </c>
      <c r="D32" s="20"/>
      <c r="E32" s="20"/>
      <c r="F32" s="20"/>
      <c r="G32" s="12" t="s">
        <v>41</v>
      </c>
      <c r="H32" s="13" t="s">
        <v>14</v>
      </c>
      <c r="I32" s="17">
        <v>44441</v>
      </c>
      <c r="J32" s="10">
        <f>+IF('Task List'!$I32&lt;=VLOOKUP(H32,Mapping!$A$2:$B$11,2,FALSE),1,0)</f>
        <v>1</v>
      </c>
      <c r="K32" s="13"/>
      <c r="L32" s="1"/>
    </row>
    <row r="33" spans="1:12" ht="15.75" x14ac:dyDescent="0.25">
      <c r="A33" s="1"/>
      <c r="B33" s="6" t="s">
        <v>36</v>
      </c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8">
        <v>5.0999999999999996</v>
      </c>
      <c r="C34" s="20" t="s">
        <v>37</v>
      </c>
      <c r="D34" s="20"/>
      <c r="E34" s="20"/>
      <c r="F34" s="20"/>
      <c r="G34" s="12" t="s">
        <v>41</v>
      </c>
      <c r="H34" s="13" t="s">
        <v>14</v>
      </c>
      <c r="I34" s="17">
        <v>44441</v>
      </c>
      <c r="J34" s="10">
        <f>+IF('Task List'!$I34&lt;=VLOOKUP(H34,Mapping!$A$2:$B$11,2,FALSE),1,0)</f>
        <v>1</v>
      </c>
      <c r="K34" s="13"/>
      <c r="L34" s="1"/>
    </row>
    <row r="35" spans="1:12" x14ac:dyDescent="0.25">
      <c r="A35" s="1"/>
      <c r="B35" s="9">
        <f>+B34+0.1</f>
        <v>5.1999999999999993</v>
      </c>
      <c r="C35" s="20" t="s">
        <v>38</v>
      </c>
      <c r="D35" s="20"/>
      <c r="E35" s="20"/>
      <c r="F35" s="20"/>
      <c r="G35" s="12" t="s">
        <v>41</v>
      </c>
      <c r="H35" s="13" t="s">
        <v>14</v>
      </c>
      <c r="I35" s="17">
        <v>44441</v>
      </c>
      <c r="J35" s="10">
        <f>+IF('Task List'!$I35&lt;=VLOOKUP(H35,Mapping!$A$2:$B$11,2,FALSE),1,0)</f>
        <v>1</v>
      </c>
      <c r="K35" s="13"/>
      <c r="L35" s="1"/>
    </row>
    <row r="36" spans="1:12" x14ac:dyDescent="0.25">
      <c r="A36" s="1"/>
      <c r="B36" s="9">
        <f>+B35+0.1</f>
        <v>5.2999999999999989</v>
      </c>
      <c r="C36" s="20" t="s">
        <v>39</v>
      </c>
      <c r="D36" s="20"/>
      <c r="E36" s="20"/>
      <c r="F36" s="20"/>
      <c r="G36" s="12" t="s">
        <v>41</v>
      </c>
      <c r="H36" s="13" t="s">
        <v>14</v>
      </c>
      <c r="I36" s="17">
        <v>44443</v>
      </c>
      <c r="J36" s="10">
        <f>+IF('Task List'!$I36&lt;=VLOOKUP(H36,Mapping!$A$2:$B$11,2,FALSE),1,0)</f>
        <v>0</v>
      </c>
      <c r="K36" s="13"/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21" x14ac:dyDescent="0.35">
      <c r="A38" s="1"/>
      <c r="B38" s="4" t="s">
        <v>33</v>
      </c>
      <c r="C38" s="3"/>
      <c r="D38" s="3"/>
      <c r="E38" s="3"/>
      <c r="F38" s="3"/>
      <c r="G38" s="3"/>
      <c r="H38" s="3"/>
      <c r="I38" s="3"/>
      <c r="J38" s="3"/>
      <c r="K38" s="3"/>
      <c r="L38" s="1"/>
    </row>
    <row r="39" spans="1:12" ht="15.75" x14ac:dyDescent="0.25">
      <c r="A39" s="1"/>
      <c r="B39" s="6" t="s">
        <v>40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8">
        <v>6.1</v>
      </c>
      <c r="C40" s="20" t="s">
        <v>42</v>
      </c>
      <c r="D40" s="20"/>
      <c r="E40" s="20"/>
      <c r="F40" s="20"/>
      <c r="G40" s="12" t="s">
        <v>41</v>
      </c>
      <c r="H40" s="13" t="s">
        <v>15</v>
      </c>
      <c r="I40" s="17">
        <v>44443</v>
      </c>
      <c r="J40" s="10">
        <f>+IF('Task List'!$I40&lt;=VLOOKUP(H40,Mapping!$A$2:$B$11,2,FALSE),1,0)</f>
        <v>1</v>
      </c>
      <c r="K40" s="13"/>
      <c r="L40" s="1"/>
    </row>
    <row r="41" spans="1:12" x14ac:dyDescent="0.25">
      <c r="A41" s="1"/>
      <c r="B41" s="9">
        <f>+B40+0.1</f>
        <v>6.1999999999999993</v>
      </c>
      <c r="C41" s="20" t="s">
        <v>43</v>
      </c>
      <c r="D41" s="20"/>
      <c r="E41" s="20"/>
      <c r="F41" s="20"/>
      <c r="G41" s="12" t="s">
        <v>41</v>
      </c>
      <c r="H41" s="13" t="s">
        <v>15</v>
      </c>
      <c r="I41" s="17">
        <v>44443</v>
      </c>
      <c r="J41" s="10">
        <f>+IF('Task List'!$I41&lt;=VLOOKUP(H41,Mapping!$A$2:$B$11,2,FALSE),1,0)</f>
        <v>1</v>
      </c>
      <c r="K41" s="13"/>
      <c r="L41" s="1"/>
    </row>
    <row r="42" spans="1:12" x14ac:dyDescent="0.25">
      <c r="A42" s="1"/>
      <c r="B42" s="9">
        <f>+B41+0.1</f>
        <v>6.2999999999999989</v>
      </c>
      <c r="C42" s="20" t="s">
        <v>44</v>
      </c>
      <c r="D42" s="20"/>
      <c r="E42" s="20"/>
      <c r="F42" s="20"/>
      <c r="G42" s="12" t="s">
        <v>41</v>
      </c>
      <c r="H42" s="13" t="s">
        <v>15</v>
      </c>
      <c r="I42" s="17">
        <v>44443</v>
      </c>
      <c r="J42" s="10">
        <f>+IF('Task List'!$I42&lt;=VLOOKUP(H42,Mapping!$A$2:$B$11,2,FALSE),1,0)</f>
        <v>1</v>
      </c>
      <c r="K42" s="13"/>
      <c r="L42" s="1"/>
    </row>
    <row r="43" spans="1:12" ht="15.75" x14ac:dyDescent="0.25">
      <c r="A43" s="1"/>
      <c r="B43" s="6" t="s">
        <v>45</v>
      </c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8">
        <v>7.1</v>
      </c>
      <c r="C44" s="20" t="s">
        <v>46</v>
      </c>
      <c r="D44" s="20"/>
      <c r="E44" s="20"/>
      <c r="F44" s="20"/>
      <c r="G44" s="12" t="s">
        <v>41</v>
      </c>
      <c r="H44" s="13" t="s">
        <v>15</v>
      </c>
      <c r="I44" s="17">
        <v>44443</v>
      </c>
      <c r="J44" s="10">
        <f>+IF('Task List'!$I44&lt;=VLOOKUP(H44,Mapping!$A$2:$B$11,2,FALSE),1,0)</f>
        <v>1</v>
      </c>
      <c r="K44" s="13"/>
      <c r="L44" s="1"/>
    </row>
    <row r="45" spans="1:12" x14ac:dyDescent="0.25">
      <c r="A45" s="1"/>
      <c r="B45" s="9">
        <f>+B44+0.1</f>
        <v>7.1999999999999993</v>
      </c>
      <c r="C45" s="20" t="s">
        <v>47</v>
      </c>
      <c r="D45" s="20"/>
      <c r="E45" s="20"/>
      <c r="F45" s="20"/>
      <c r="G45" s="12" t="s">
        <v>41</v>
      </c>
      <c r="H45" s="13" t="s">
        <v>15</v>
      </c>
      <c r="I45" s="17">
        <v>44443</v>
      </c>
      <c r="J45" s="10">
        <f>+IF('Task List'!$I45&lt;=VLOOKUP(H45,Mapping!$A$2:$B$11,2,FALSE),1,0)</f>
        <v>1</v>
      </c>
      <c r="K45" s="13"/>
      <c r="L45" s="1"/>
    </row>
    <row r="46" spans="1:12" ht="15.75" x14ac:dyDescent="0.25">
      <c r="A46" s="1"/>
      <c r="B46" s="6" t="s">
        <v>48</v>
      </c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8">
        <v>8.1</v>
      </c>
      <c r="C47" s="20" t="s">
        <v>49</v>
      </c>
      <c r="D47" s="20"/>
      <c r="E47" s="20"/>
      <c r="F47" s="20"/>
      <c r="G47" s="12" t="s">
        <v>41</v>
      </c>
      <c r="H47" s="13" t="s">
        <v>15</v>
      </c>
      <c r="I47" s="17">
        <v>44443</v>
      </c>
      <c r="J47" s="10">
        <f>+IF('Task List'!$I47&lt;=VLOOKUP(H47,Mapping!$A$2:$B$11,2,FALSE),1,0)</f>
        <v>1</v>
      </c>
      <c r="K47" s="13"/>
      <c r="L47" s="1"/>
    </row>
    <row r="48" spans="1:12" ht="15.75" x14ac:dyDescent="0.25">
      <c r="A48" s="1"/>
      <c r="B48" s="6" t="s">
        <v>50</v>
      </c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8">
        <v>9.1</v>
      </c>
      <c r="C49" s="20" t="s">
        <v>51</v>
      </c>
      <c r="D49" s="20"/>
      <c r="E49" s="20"/>
      <c r="F49" s="20"/>
      <c r="G49" s="12" t="s">
        <v>41</v>
      </c>
      <c r="H49" s="13" t="s">
        <v>15</v>
      </c>
      <c r="I49" s="17">
        <v>44444</v>
      </c>
      <c r="J49" s="10">
        <f>+IF('Task List'!$I49&lt;=VLOOKUP(H49,Mapping!$A$2:$B$11,2,FALSE),1,0)</f>
        <v>0</v>
      </c>
      <c r="K49" s="13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21" x14ac:dyDescent="0.35">
      <c r="A51" s="1"/>
      <c r="B51" s="4" t="s">
        <v>34</v>
      </c>
      <c r="C51" s="3"/>
      <c r="D51" s="3"/>
      <c r="E51" s="3"/>
      <c r="F51" s="3"/>
      <c r="G51" s="3"/>
      <c r="H51" s="3"/>
      <c r="I51" s="3"/>
      <c r="J51" s="3"/>
      <c r="K51" s="3"/>
      <c r="L51" s="1"/>
    </row>
    <row r="52" spans="1:12" ht="15.75" x14ac:dyDescent="0.25">
      <c r="A52" s="1"/>
      <c r="B52" s="6" t="s">
        <v>34</v>
      </c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"/>
      <c r="B53" s="8">
        <v>10.1</v>
      </c>
      <c r="C53" s="20" t="s">
        <v>67</v>
      </c>
      <c r="D53" s="20"/>
      <c r="E53" s="20"/>
      <c r="F53" s="20"/>
      <c r="G53" s="12" t="s">
        <v>41</v>
      </c>
      <c r="H53" s="13" t="s">
        <v>16</v>
      </c>
      <c r="I53" s="17">
        <v>44445</v>
      </c>
      <c r="J53" s="10">
        <f>+IF('Task List'!$I53&lt;=VLOOKUP(H53,Mapping!$A$2:$B$11,2,FALSE),1,0)</f>
        <v>0</v>
      </c>
      <c r="K53" s="13"/>
      <c r="L53" s="1"/>
    </row>
    <row r="54" spans="1:12" x14ac:dyDescent="0.25">
      <c r="A54" s="1"/>
      <c r="B54" s="8">
        <f>+B53+1.1</f>
        <v>11.2</v>
      </c>
      <c r="C54" s="20" t="s">
        <v>52</v>
      </c>
      <c r="D54" s="20"/>
      <c r="E54" s="20"/>
      <c r="F54" s="20"/>
      <c r="G54" s="12" t="s">
        <v>41</v>
      </c>
      <c r="H54" s="13" t="s">
        <v>16</v>
      </c>
      <c r="I54" s="17">
        <v>44445</v>
      </c>
      <c r="J54" s="10">
        <f>+IF('Task List'!$I54&lt;=VLOOKUP(H54,Mapping!$A$2:$B$11,2,FALSE),1,0)</f>
        <v>0</v>
      </c>
      <c r="K54" s="13"/>
      <c r="L54" s="1"/>
    </row>
    <row r="55" spans="1:12" x14ac:dyDescent="0.25">
      <c r="A55" s="1"/>
      <c r="B55" s="8">
        <f>+B54+1.1</f>
        <v>12.299999999999999</v>
      </c>
      <c r="C55" s="20" t="s">
        <v>53</v>
      </c>
      <c r="D55" s="20"/>
      <c r="E55" s="20"/>
      <c r="F55" s="20"/>
      <c r="G55" s="12" t="s">
        <v>41</v>
      </c>
      <c r="H55" s="13" t="s">
        <v>17</v>
      </c>
      <c r="I55" s="17">
        <v>44445</v>
      </c>
      <c r="J55" s="10">
        <f>+IF('Task List'!$I55&lt;=VLOOKUP(H55,Mapping!$A$2:$B$11,2,FALSE),1,0)</f>
        <v>1</v>
      </c>
      <c r="K55" s="13"/>
      <c r="L55" s="1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idden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idden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idden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idden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idden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idden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idden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idden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idden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idden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idden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idden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idden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idden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idden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idden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idden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idden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idden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idden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idden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idden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idden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idden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idden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idden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idden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idden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idden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idden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idden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idden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idden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idden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idden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idden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idden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idden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idden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</sheetData>
  <mergeCells count="24">
    <mergeCell ref="C20:F20"/>
    <mergeCell ref="C21:F21"/>
    <mergeCell ref="C22:F22"/>
    <mergeCell ref="C23:F23"/>
    <mergeCell ref="C17:F17"/>
    <mergeCell ref="C25:F25"/>
    <mergeCell ref="C26:F26"/>
    <mergeCell ref="C27:F27"/>
    <mergeCell ref="C29:F29"/>
    <mergeCell ref="C31:F31"/>
    <mergeCell ref="C32:F32"/>
    <mergeCell ref="C34:F34"/>
    <mergeCell ref="C35:F35"/>
    <mergeCell ref="C36:F36"/>
    <mergeCell ref="C40:F40"/>
    <mergeCell ref="C49:F49"/>
    <mergeCell ref="C53:F53"/>
    <mergeCell ref="C54:F54"/>
    <mergeCell ref="C55:F55"/>
    <mergeCell ref="C41:F41"/>
    <mergeCell ref="C42:F42"/>
    <mergeCell ref="C44:F44"/>
    <mergeCell ref="C45:F45"/>
    <mergeCell ref="C47:F47"/>
  </mergeCells>
  <phoneticPr fontId="7" type="noConversion"/>
  <pageMargins left="0.7" right="0.7" top="0.75" bottom="0.75" header="0.3" footer="0.3"/>
  <pageSetup orientation="portrait" horizontalDpi="4294967292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6" id="{EC2C0DA5-ED74-485E-9A7E-B517FD15365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J20:J23</xm:sqref>
        </x14:conditionalFormatting>
        <x14:conditionalFormatting xmlns:xm="http://schemas.microsoft.com/office/excel/2006/main">
          <x14:cfRule type="iconSet" priority="17" id="{17069925-1B37-4A2C-901B-92124ED2830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J25:J27</xm:sqref>
        </x14:conditionalFormatting>
        <x14:conditionalFormatting xmlns:xm="http://schemas.microsoft.com/office/excel/2006/main">
          <x14:cfRule type="iconSet" priority="14" id="{5C18E0BF-A269-438F-B543-8232DC6D4BD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J29</xm:sqref>
        </x14:conditionalFormatting>
        <x14:conditionalFormatting xmlns:xm="http://schemas.microsoft.com/office/excel/2006/main">
          <x14:cfRule type="iconSet" priority="13" id="{715DB9CF-CDC4-402C-8FF7-FB61773624A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J31</xm:sqref>
        </x14:conditionalFormatting>
        <x14:conditionalFormatting xmlns:xm="http://schemas.microsoft.com/office/excel/2006/main">
          <x14:cfRule type="iconSet" priority="12" id="{7CF37DAF-7C76-4E78-AD8C-752DCF91508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J32</xm:sqref>
        </x14:conditionalFormatting>
        <x14:conditionalFormatting xmlns:xm="http://schemas.microsoft.com/office/excel/2006/main">
          <x14:cfRule type="iconSet" priority="10" id="{746B3121-E628-44C9-AB2D-7E6F3A39664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J34</xm:sqref>
        </x14:conditionalFormatting>
        <x14:conditionalFormatting xmlns:xm="http://schemas.microsoft.com/office/excel/2006/main">
          <x14:cfRule type="iconSet" priority="9" id="{CEF0076B-44A6-407F-9D9E-81C52435962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J35:J36</xm:sqref>
        </x14:conditionalFormatting>
        <x14:conditionalFormatting xmlns:xm="http://schemas.microsoft.com/office/excel/2006/main">
          <x14:cfRule type="iconSet" priority="8" id="{55792405-E4BA-4FE6-9E1C-58CA4B76CB9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J40</xm:sqref>
        </x14:conditionalFormatting>
        <x14:conditionalFormatting xmlns:xm="http://schemas.microsoft.com/office/excel/2006/main">
          <x14:cfRule type="iconSet" priority="7" id="{704BD639-ACE4-4E8E-AB67-5E41E4D52C7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J41:J42</xm:sqref>
        </x14:conditionalFormatting>
        <x14:conditionalFormatting xmlns:xm="http://schemas.microsoft.com/office/excel/2006/main">
          <x14:cfRule type="iconSet" priority="6" id="{FF7FDAD0-8444-44A8-B406-F9D806635FC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J44</xm:sqref>
        </x14:conditionalFormatting>
        <x14:conditionalFormatting xmlns:xm="http://schemas.microsoft.com/office/excel/2006/main">
          <x14:cfRule type="iconSet" priority="18" id="{766EE80D-31CB-4295-8B90-2C66D898E9F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J45</xm:sqref>
        </x14:conditionalFormatting>
        <x14:conditionalFormatting xmlns:xm="http://schemas.microsoft.com/office/excel/2006/main">
          <x14:cfRule type="iconSet" priority="3" id="{CFB6808C-C7AE-49F5-AE50-EF8C15A09E8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J47</xm:sqref>
        </x14:conditionalFormatting>
        <x14:conditionalFormatting xmlns:xm="http://schemas.microsoft.com/office/excel/2006/main">
          <x14:cfRule type="iconSet" priority="19" id="{02048E46-99F7-4914-925B-AA62D29A15E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J49</xm:sqref>
        </x14:conditionalFormatting>
        <x14:conditionalFormatting xmlns:xm="http://schemas.microsoft.com/office/excel/2006/main">
          <x14:cfRule type="iconSet" priority="1" id="{DB99E3D6-678A-494A-946F-B2B144E7AE1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J53:J55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Mapping!$A$2:$A$8</xm:f>
          </x14:formula1>
          <xm:sqref>H20:H23 H25:H27 H29 H31:H32 H34:H36 H40:H42 H44:H45 H47 H49 H53:H55</xm:sqref>
        </x14:dataValidation>
        <x14:dataValidation type="list" allowBlank="1" showInputMessage="1" showErrorMessage="1">
          <x14:formula1>
            <xm:f>Mapping!$C$2:$C$14</xm:f>
          </x14:formula1>
          <xm:sqref>J5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N19" sqref="N19"/>
    </sheetView>
  </sheetViews>
  <sheetFormatPr defaultRowHeight="15" x14ac:dyDescent="0.25"/>
  <cols>
    <col min="1" max="1" width="11.140625" bestFit="1" customWidth="1"/>
    <col min="2" max="2" width="15" bestFit="1" customWidth="1"/>
    <col min="3" max="3" width="10.7109375" bestFit="1" customWidth="1"/>
  </cols>
  <sheetData>
    <row r="1" spans="1:7" x14ac:dyDescent="0.25">
      <c r="A1" s="16" t="s">
        <v>12</v>
      </c>
      <c r="B1" s="16" t="s">
        <v>19</v>
      </c>
      <c r="C1" s="16" t="s">
        <v>21</v>
      </c>
      <c r="F1" s="16" t="s">
        <v>57</v>
      </c>
      <c r="G1" s="16" t="s">
        <v>58</v>
      </c>
    </row>
    <row r="2" spans="1:7" x14ac:dyDescent="0.25">
      <c r="A2" t="s">
        <v>11</v>
      </c>
      <c r="B2" s="15">
        <f>+'Task List'!$J$5+1</f>
        <v>44440</v>
      </c>
      <c r="C2" s="15">
        <v>44227</v>
      </c>
      <c r="E2" t="s">
        <v>55</v>
      </c>
      <c r="F2">
        <f>+COUNTIF('Task List'!$J$20:$J$55,1)</f>
        <v>17</v>
      </c>
      <c r="G2" s="19">
        <f>+F2/$F$4</f>
        <v>0.73913043478260865</v>
      </c>
    </row>
    <row r="3" spans="1:7" x14ac:dyDescent="0.25">
      <c r="A3" t="s">
        <v>13</v>
      </c>
      <c r="B3" s="15">
        <f>+B2+1</f>
        <v>44441</v>
      </c>
      <c r="C3" s="15">
        <v>44255</v>
      </c>
      <c r="E3" t="s">
        <v>54</v>
      </c>
      <c r="F3">
        <f>+COUNTIF('Task List'!$J$20:$J$55,0)</f>
        <v>6</v>
      </c>
      <c r="G3" s="19">
        <f>+F3/$F$4</f>
        <v>0.2608695652173913</v>
      </c>
    </row>
    <row r="4" spans="1:7" x14ac:dyDescent="0.25">
      <c r="A4" t="s">
        <v>14</v>
      </c>
      <c r="B4" s="15">
        <f t="shared" ref="B4:B11" si="0">+B3+1</f>
        <v>44442</v>
      </c>
      <c r="C4" s="15">
        <v>44286</v>
      </c>
      <c r="E4" t="s">
        <v>56</v>
      </c>
      <c r="F4">
        <f>SUM(F2:F3)</f>
        <v>23</v>
      </c>
    </row>
    <row r="5" spans="1:7" x14ac:dyDescent="0.25">
      <c r="A5" t="s">
        <v>15</v>
      </c>
      <c r="B5" s="15">
        <f t="shared" si="0"/>
        <v>44443</v>
      </c>
      <c r="C5" s="15">
        <v>44316</v>
      </c>
    </row>
    <row r="6" spans="1:7" x14ac:dyDescent="0.25">
      <c r="A6" t="s">
        <v>16</v>
      </c>
      <c r="B6" s="15">
        <f t="shared" si="0"/>
        <v>44444</v>
      </c>
      <c r="C6" s="15">
        <v>44347</v>
      </c>
      <c r="E6" s="16" t="s">
        <v>2</v>
      </c>
    </row>
    <row r="7" spans="1:7" x14ac:dyDescent="0.25">
      <c r="A7" t="s">
        <v>17</v>
      </c>
      <c r="B7" s="15">
        <f t="shared" si="0"/>
        <v>44445</v>
      </c>
      <c r="C7" s="15">
        <v>44377</v>
      </c>
      <c r="F7" s="16" t="s">
        <v>57</v>
      </c>
      <c r="G7" s="16" t="s">
        <v>58</v>
      </c>
    </row>
    <row r="8" spans="1:7" x14ac:dyDescent="0.25">
      <c r="A8" t="s">
        <v>18</v>
      </c>
      <c r="B8" s="15">
        <f t="shared" si="0"/>
        <v>44446</v>
      </c>
      <c r="C8" s="15">
        <v>44408</v>
      </c>
      <c r="E8" t="s">
        <v>55</v>
      </c>
      <c r="F8">
        <f>+COUNTIF('Task List'!$J$20:$J$36,1)</f>
        <v>10</v>
      </c>
      <c r="G8" s="19">
        <f>+F8/$F$10</f>
        <v>0.76923076923076927</v>
      </c>
    </row>
    <row r="9" spans="1:7" x14ac:dyDescent="0.25">
      <c r="A9" t="s">
        <v>22</v>
      </c>
      <c r="B9" s="15">
        <f t="shared" si="0"/>
        <v>44447</v>
      </c>
      <c r="C9" s="15">
        <v>44439</v>
      </c>
      <c r="E9" t="s">
        <v>54</v>
      </c>
      <c r="F9">
        <f>+COUNTIF('Task List'!$J$20:$J$36,0)</f>
        <v>3</v>
      </c>
      <c r="G9" s="19">
        <f>+F9/$F$10</f>
        <v>0.23076923076923078</v>
      </c>
    </row>
    <row r="10" spans="1:7" x14ac:dyDescent="0.25">
      <c r="A10" t="s">
        <v>23</v>
      </c>
      <c r="B10" s="15">
        <f t="shared" si="0"/>
        <v>44448</v>
      </c>
      <c r="C10" s="15">
        <v>44469</v>
      </c>
      <c r="E10" t="s">
        <v>56</v>
      </c>
      <c r="F10">
        <f>SUM(F8:F9)</f>
        <v>13</v>
      </c>
    </row>
    <row r="11" spans="1:7" x14ac:dyDescent="0.25">
      <c r="A11" t="s">
        <v>24</v>
      </c>
      <c r="B11" s="15">
        <f t="shared" si="0"/>
        <v>44449</v>
      </c>
      <c r="C11" s="15">
        <v>44500</v>
      </c>
    </row>
    <row r="12" spans="1:7" x14ac:dyDescent="0.25">
      <c r="C12" s="15">
        <v>44530</v>
      </c>
      <c r="E12" s="16" t="s">
        <v>33</v>
      </c>
    </row>
    <row r="13" spans="1:7" x14ac:dyDescent="0.25">
      <c r="C13" s="15">
        <v>44561</v>
      </c>
      <c r="F13" s="16" t="s">
        <v>57</v>
      </c>
      <c r="G13" s="16" t="s">
        <v>58</v>
      </c>
    </row>
    <row r="14" spans="1:7" x14ac:dyDescent="0.25">
      <c r="E14" t="s">
        <v>55</v>
      </c>
      <c r="F14">
        <f>+COUNTIF('Task List'!$J$40:$J$49,1)</f>
        <v>6</v>
      </c>
      <c r="G14" s="19">
        <f>+F14/$F$16</f>
        <v>0.8571428571428571</v>
      </c>
    </row>
    <row r="15" spans="1:7" x14ac:dyDescent="0.25">
      <c r="E15" t="s">
        <v>54</v>
      </c>
      <c r="F15">
        <f>+COUNTIF('Task List'!$J$40:$J$49,0)</f>
        <v>1</v>
      </c>
      <c r="G15" s="19">
        <f>+F15/$F$16</f>
        <v>0.14285714285714285</v>
      </c>
    </row>
    <row r="16" spans="1:7" x14ac:dyDescent="0.25">
      <c r="E16" t="s">
        <v>56</v>
      </c>
      <c r="F16">
        <f>SUM(F14:F15)</f>
        <v>7</v>
      </c>
    </row>
    <row r="18" spans="5:7" x14ac:dyDescent="0.25">
      <c r="E18" s="16" t="s">
        <v>34</v>
      </c>
    </row>
    <row r="19" spans="5:7" x14ac:dyDescent="0.25">
      <c r="F19" s="16" t="s">
        <v>57</v>
      </c>
      <c r="G19" s="16" t="s">
        <v>58</v>
      </c>
    </row>
    <row r="20" spans="5:7" x14ac:dyDescent="0.25">
      <c r="E20" t="s">
        <v>55</v>
      </c>
      <c r="F20">
        <f>+COUNTIF('Task List'!$J$53:$J$56,1)</f>
        <v>1</v>
      </c>
      <c r="G20" s="19">
        <f>+F20/$F$22</f>
        <v>0.33333333333333331</v>
      </c>
    </row>
    <row r="21" spans="5:7" x14ac:dyDescent="0.25">
      <c r="E21" t="s">
        <v>54</v>
      </c>
      <c r="F21">
        <f>+COUNTIF('Task List'!$J$53:$J$56,0)</f>
        <v>2</v>
      </c>
      <c r="G21" s="19">
        <f>+F21/$F$22</f>
        <v>0.66666666666666663</v>
      </c>
    </row>
    <row r="22" spans="5:7" x14ac:dyDescent="0.25">
      <c r="E22" t="s">
        <v>56</v>
      </c>
      <c r="F22">
        <f>SUM(F20:F21)</f>
        <v>3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Task List</vt:lpstr>
      <vt:lpstr>Mapping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Lisa Strickland</cp:lastModifiedBy>
  <dcterms:created xsi:type="dcterms:W3CDTF">2021-08-02T13:27:57Z</dcterms:created>
  <dcterms:modified xsi:type="dcterms:W3CDTF">2021-08-02T19:37:35Z</dcterms:modified>
</cp:coreProperties>
</file>