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5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Ex1.xml" ContentType="application/vnd.ms-office.chartex+xml"/>
  <Override PartName="/xl/charts/style27.xml" ContentType="application/vnd.ms-office.chartstyle+xml"/>
  <Override PartName="/xl/charts/colors27.xml" ContentType="application/vnd.ms-office.chartcolorstyle+xml"/>
  <Override PartName="/xl/drawings/drawing16.xml" ContentType="application/vnd.openxmlformats-officedocument.drawing+xml"/>
  <Override PartName="/xl/charts/chart27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7.xml" ContentType="application/vnd.openxmlformats-officedocument.drawing+xml"/>
  <Override PartName="/xl/charts/chart28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29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0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1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2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18.xml" ContentType="application/vnd.openxmlformats-officedocument.drawing+xml"/>
  <Override PartName="/xl/charts/chart33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4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19.xml" ContentType="application/vnd.openxmlformats-officedocument.drawing+xml"/>
  <Override PartName="/xl/charts/chart35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6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7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20.xml" ContentType="application/vnd.openxmlformats-officedocument.drawing+xml"/>
  <Override PartName="/xl/charts/chart38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39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21.xml" ContentType="application/vnd.openxmlformats-officedocument.drawing+xml"/>
  <Override PartName="/xl/charts/chart40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1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2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22.xml" ContentType="application/vnd.openxmlformats-officedocument.drawing+xml"/>
  <Override PartName="/xl/charts/chart43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4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5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23.xml" ContentType="application/vnd.openxmlformats-officedocument.drawing+xml"/>
  <Override PartName="/xl/charts/chart46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7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24.xml" ContentType="application/vnd.openxmlformats-officedocument.drawing+xml"/>
  <Override PartName="/xl/charts/chart48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49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0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25.xml" ContentType="application/vnd.openxmlformats-officedocument.drawing+xml"/>
  <Override PartName="/xl/charts/chart51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2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3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nsightsw-my.sharepoint.com/personal/christine_robertson_insightsoftware_com/Documents/Desktop/"/>
    </mc:Choice>
  </mc:AlternateContent>
  <xr:revisionPtr revIDLastSave="0" documentId="8_{A53E279C-B661-4D75-A150-2CE460CE77B6}" xr6:coauthVersionLast="47" xr6:coauthVersionMax="47" xr10:uidLastSave="{00000000-0000-0000-0000-000000000000}"/>
  <bookViews>
    <workbookView xWindow="-110" yWindow="-110" windowWidth="19420" windowHeight="10300" tabRatio="930" xr2:uid="{9A844842-56C8-4843-8F3C-F17A06120648}"/>
  </bookViews>
  <sheets>
    <sheet name="Report Index" sheetId="23" r:id="rId1"/>
    <sheet name="Free Cash Flow" sheetId="1" r:id="rId2"/>
    <sheet name="Current Ratios" sheetId="2" r:id="rId3"/>
    <sheet name="Operating Cash Flow" sheetId="3" r:id="rId4"/>
    <sheet name="ROE Dashboard" sheetId="4" r:id="rId5"/>
    <sheet name="Working Capital" sheetId="5" r:id="rId6"/>
    <sheet name="AP Turnover" sheetId="6" r:id="rId7"/>
    <sheet name="Debt to Equity" sheetId="7" r:id="rId8"/>
    <sheet name="AR KPIs" sheetId="8" r:id="rId9"/>
    <sheet name="Financial Ratios" sheetId="9" r:id="rId10"/>
    <sheet name="Manufacturing KPIs" sheetId="10" r:id="rId11"/>
    <sheet name="Inventory KPIs" sheetId="11" r:id="rId12"/>
    <sheet name="Retail KPIs" sheetId="12" r:id="rId13"/>
    <sheet name="Engineering KPIs" sheetId="13" r:id="rId14"/>
    <sheet name="Insurance KPIs" sheetId="14" r:id="rId15"/>
    <sheet name="Accounts Payable KPIs" sheetId="15" r:id="rId16"/>
    <sheet name="Utilities KPIs" sheetId="16" r:id="rId17"/>
    <sheet name="Government Entity KPIs" sheetId="17" r:id="rId18"/>
    <sheet name="Property Management KPIs" sheetId="18" r:id="rId19"/>
    <sheet name="Economic Downturn KPI" sheetId="19" r:id="rId20"/>
    <sheet name="Healthcare KPI" sheetId="20" r:id="rId21"/>
    <sheet name="Real Estate Dashboard" sheetId="21" r:id="rId22"/>
    <sheet name="Construction KPI" sheetId="22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_xlchart.v1.0" hidden="1">'Retail KPIs'!$B$26:$B$28</definedName>
    <definedName name="_xlchart.v1.1" hidden="1">'Retail KPIs'!$O$26:$O$28</definedName>
    <definedName name="ABSENCE">'[1]Employee Record'!#REF!</definedName>
    <definedName name="Account">#REF!</definedName>
    <definedName name="APDIST">'[2]Account Inquiry'!#REF!</definedName>
    <definedName name="APPMT">'[2]Account Inquiry'!#REF!</definedName>
    <definedName name="APPrePay">'[2]Account Inquiry'!#REF!</definedName>
    <definedName name="APR">'[3]2015 TB'!$R:$R</definedName>
    <definedName name="ARDIST">'[2]Account Inquiry'!#REF!</definedName>
    <definedName name="Asset_Class_SAP">#REF!</definedName>
    <definedName name="AssetDescr">#REF!</definedName>
    <definedName name="AUG">'[3]2015 TB'!$V:$V</definedName>
    <definedName name="BApr15">[3]Budget!$O:$O</definedName>
    <definedName name="BAug15">[3]Budget!$S:$S</definedName>
    <definedName name="BDec15">[3]Budget!$W:$W</definedName>
    <definedName name="BFeb15">[3]Budget!$M:$M</definedName>
    <definedName name="BGT_2015">'[4]Budget Input Sheet'!$D:$AA</definedName>
    <definedName name="Birthdays">'[5]HR Dash'!#REF!</definedName>
    <definedName name="BJan15">[3]Budget!$L:$L</definedName>
    <definedName name="BJul15">[3]Budget!$R:$R</definedName>
    <definedName name="BJun15">[3]Budget!$Q:$Q</definedName>
    <definedName name="BMar15">[3]Budget!$N:$N</definedName>
    <definedName name="BMay15">[3]Budget!$P:$P</definedName>
    <definedName name="BNov15">[3]Budget!$V:$V</definedName>
    <definedName name="BOct15">[3]Budget!$U:$U</definedName>
    <definedName name="Book">#REF!</definedName>
    <definedName name="branch">'[6]1PerfSummary'!$AS$14:$AS$59</definedName>
    <definedName name="Bsep15">[3]Budget!$T:$T</definedName>
    <definedName name="Bud_CC">[3]Budget!$C:$C</definedName>
    <definedName name="Bud_Entity">[3]Budget!$A:$A</definedName>
    <definedName name="Bud_YTD">[3]Budget!$Z:$Z</definedName>
    <definedName name="BUD2_YTD">'[3]Budget 2'!$S$5:$S$13</definedName>
    <definedName name="CashDates">[7]dates!$A$3:$A$78</definedName>
    <definedName name="CC_Group">'[4]CC Tble'!$B:$L</definedName>
    <definedName name="CC_Name">[3]ZFICO!$H:$H</definedName>
    <definedName name="city" localSheetId="1">[8]months!$M$5:$M$29</definedName>
    <definedName name="city">[8]months!$M$5:$M$29</definedName>
    <definedName name="Co_Desc">'[9]Cost Center &amp; Account Listing'!$O$1:$P$11</definedName>
    <definedName name="company">[10]BalanceSheet!$B$6</definedName>
    <definedName name="Consol_Company_Codes">'[11]IS by Entity'!$E$15:$E$23</definedName>
    <definedName name="Corporate_Companys">'[11]IS by Entity WORKING'!$E$117:$L$117</definedName>
    <definedName name="Cost_Center">'[4]KSB1 3-4-15'!$F:$F</definedName>
    <definedName name="Cost_Center_Name">'[9]Cost Center &amp; Account Listing'!$B:$C</definedName>
    <definedName name="Cost_Element">'[12]SAP ZFICO'!$F:$F</definedName>
    <definedName name="COSTPMDATA">'[13]Project Manager Dashboard'!#REF!</definedName>
    <definedName name="country" localSheetId="1">[8]months!$Q$4:$Q$10</definedName>
    <definedName name="country">[8]months!$Q$4:$Q$10</definedName>
    <definedName name="Current.Period">'[14]Rolling 12 months'!$F$28</definedName>
    <definedName name="Current.Year">'[14]Rolling 12 months'!$F$29</definedName>
    <definedName name="CURRexp">'[15]DETAIL INCOME &amp; EXPENSES'!$D$22:$D$27</definedName>
    <definedName name="CurrREV">'[15]DETAIL INCOME &amp; EXPENSES'!$D$4:$D$18</definedName>
    <definedName name="customers" localSheetId="1">[8]months!$K$5:$K$35</definedName>
    <definedName name="customers">[8]months!$K$5:$K$35</definedName>
    <definedName name="DASHBOARD">#REF!</definedName>
    <definedName name="DEC">'[3]2015 TB'!$Z:$Z</definedName>
    <definedName name="Dept" localSheetId="1">'[8]Profit &amp; Loss'!$N$13</definedName>
    <definedName name="Dept">'[8]Profit &amp; Loss'!$N$13</definedName>
    <definedName name="Descr_acct">'[9]Cost Center &amp; Account Listing'!$I$1:$J$55</definedName>
    <definedName name="EntityID">#REF!</definedName>
    <definedName name="EXPACTSUM">'[16]DETAIL INCOME &amp; EXPENSES'!$D$37:$D$67</definedName>
    <definedName name="EXPBUDSUM">'[16]DETAIL INCOME &amp; EXPENSES'!$E$37:$E$67</definedName>
    <definedName name="FATRX">'[2]Account Inquiry'!#REF!</definedName>
    <definedName name="FEB">'[3]2015 TB'!$P:$P</definedName>
    <definedName name="Feb_Rev_2015">'[3]Budget 2'!$G$5:$G$13</definedName>
    <definedName name="Form_">#REF!</definedName>
    <definedName name="Format">#REF!</definedName>
    <definedName name="frac" localSheetId="1">'[8]Current Ratios'!$E$11</definedName>
    <definedName name="frac">'[8]Current Ratios'!$E$11</definedName>
    <definedName name="G_L_ACCOUNT2">#REF!</definedName>
    <definedName name="GA_OM">[3]ZFICO!$A:$A</definedName>
    <definedName name="INVENTORY">#REF!</definedName>
    <definedName name="INVENTORYDETAIL">#REF!</definedName>
    <definedName name="JAN">'[3]2015 TB'!$O:$O</definedName>
    <definedName name="JUL">'[3]2015 TB'!$U:$U</definedName>
    <definedName name="JUN">'[3]2015 TB'!$T:$T</definedName>
    <definedName name="Ledger">#REF!</definedName>
    <definedName name="Level_1">'[3]2015 TB'!$A:$A</definedName>
    <definedName name="Level_2">'[3]2015 TB'!$B:$B</definedName>
    <definedName name="Level_3">'[3]2015 TB'!$C:$C</definedName>
    <definedName name="Level_4">'[3]2015 TB'!$D:$D</definedName>
    <definedName name="MAR">'[3]2015 TB'!$Q:$Q</definedName>
    <definedName name="MAY">'[3]2015 TB'!$S:$S</definedName>
    <definedName name="MLP_Companys">'[11]IS by Entity WORKING'!$E$174:$L$174</definedName>
    <definedName name="Month" localSheetId="1">'[8]Profit &amp; Loss'!$N$15</definedName>
    <definedName name="Month">'[8]Profit &amp; Loss'!$N$15</definedName>
    <definedName name="Months">#REF!</definedName>
    <definedName name="NONXLA">'[2]Account Inquiry'!#REF!</definedName>
    <definedName name="North_Louisiana_Companys">'[11]IS by Entity WORKING'!$E$65:$L$65</definedName>
    <definedName name="NOV">'[3]2015 TB'!$Y:$Y</definedName>
    <definedName name="NvsASD">"V2011-10-31"</definedName>
    <definedName name="NvsAutoDrillOk">"VN"</definedName>
    <definedName name="NvsElapsedTime">0.0000231481462833472</definedName>
    <definedName name="NvsEndTime">40851.7761805556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"V2010-02-01"</definedName>
    <definedName name="NvsPanelSetid">"VSHARE"</definedName>
    <definedName name="NvsReqBU">"V555"</definedName>
    <definedName name="NvsReqBUOnly">"VN"</definedName>
    <definedName name="NvsTransLed">"VN"</definedName>
    <definedName name="NvsTreeASD">"V2011-10-31"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STATISTICS_CODE">"STAT_TBL"</definedName>
    <definedName name="OCT">'[3]2015 TB'!$X:$X</definedName>
    <definedName name="pCode_LIST">[17]parms!$A$4:$A$141</definedName>
    <definedName name="Period">#REF!</definedName>
    <definedName name="PERIODDATA">#REF!</definedName>
    <definedName name="PeriodNames">#REF!</definedName>
    <definedName name="Permian_Companys">'[11]IS by Entity WORKING'!$E$2:$L$2</definedName>
    <definedName name="PROJECTFUNDS">#REF!</definedName>
    <definedName name="PropertyList">[18]DateParms!$Q$4:$Q$285</definedName>
    <definedName name="pyexp">'[15]DETAIL INCOME &amp; EXPENSES'!$E$22:$E$27</definedName>
    <definedName name="PYREV">'[15]DETAIL INCOME &amp; EXPENSES'!$E$4:$E$18</definedName>
    <definedName name="ReportMonth">'[19]Rolling 12 months'!$B$2</definedName>
    <definedName name="ReportYear">'[19]Rolling 12 months'!$B$3</definedName>
    <definedName name="REVACTSUM">'[16]DETAIL INCOME &amp; EXPENSES'!$D$5:$D$31</definedName>
    <definedName name="REVBUDSUM">'[16]DETAIL INCOME &amp; EXPENSES'!$E$5:$E$31</definedName>
    <definedName name="RptMth">#REF!</definedName>
    <definedName name="salesperson" localSheetId="1">[8]months!$H$5:$H$14</definedName>
    <definedName name="salesperson">[8]months!$H$5:$H$14</definedName>
    <definedName name="SAP_VLOOK2">#REF!</definedName>
    <definedName name="Scale" localSheetId="1">#REF!</definedName>
    <definedName name="Scale">#REF!</definedName>
    <definedName name="Scale0">'Current Ratios'!#REF!</definedName>
    <definedName name="Scaled" localSheetId="1">#REF!</definedName>
    <definedName name="Scaled">#REF!</definedName>
    <definedName name="SEP">'[3]2015 TB'!$W:$W</definedName>
    <definedName name="state" localSheetId="1">[8]months!$O$5:$O$22</definedName>
    <definedName name="state">[8]months!$O$5:$O$22</definedName>
    <definedName name="VACANCIES">#REF!</definedName>
    <definedName name="WeekNum">'[20]Weekly Leases Report'!#REF!</definedName>
    <definedName name="Year" localSheetId="1">'[8]Profit &amp; Loss'!$N$14</definedName>
    <definedName name="Year">'[8]Profit &amp; Loss'!$N$14</definedName>
    <definedName name="YRents">[20]!Rents[#All]</definedName>
    <definedName name="YTD">'[3]2015 TB'!$AA:$AA</definedName>
    <definedName name="ZAccount">[3]ZFICO!$C:$C</definedName>
    <definedName name="ZAPR">[3]ZFICO!$N:$N</definedName>
    <definedName name="ZAUG">[3]ZFICO!$R:$R</definedName>
    <definedName name="ZCompany">[3]ZFICO!$B:$B</definedName>
    <definedName name="ZDEC">[3]ZFICO!$V:$V</definedName>
    <definedName name="ZFeb">[3]ZFICO!$L:$L</definedName>
    <definedName name="ZJan">[3]ZFICO!$K:$K</definedName>
    <definedName name="ZJUL">[3]ZFICO!$Q:$Q</definedName>
    <definedName name="ZJUN">[3]ZFICO!$P:$P</definedName>
    <definedName name="ZMar">[3]ZFICO!$M:$M</definedName>
    <definedName name="ZMAY">[3]ZFICO!$O:$O</definedName>
    <definedName name="ZNOV">[3]ZFICO!$U:$U</definedName>
    <definedName name="ZOCT">[3]ZFICO!$T:$T</definedName>
    <definedName name="ZSEP">[3]ZFICO!$S:$S</definedName>
    <definedName name="ZYTD">[3]ZFICO!$W:$W</definedName>
  </definedNames>
  <calcPr calcId="191029" calcMode="manual" calcCompleted="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9" i="6" l="1"/>
  <c r="M32" i="6" s="1"/>
  <c r="C16" i="5"/>
  <c r="D27" i="1"/>
  <c r="H28" i="1"/>
  <c r="H30" i="1"/>
  <c r="C21" i="22"/>
  <c r="C22" i="22" s="1"/>
  <c r="O20" i="22"/>
  <c r="D19" i="22"/>
  <c r="D21" i="22" s="1"/>
  <c r="D22" i="22" s="1"/>
  <c r="O18" i="22"/>
  <c r="O17" i="22"/>
  <c r="O16" i="22"/>
  <c r="O14" i="22"/>
  <c r="O13" i="22"/>
  <c r="N9" i="22"/>
  <c r="N10" i="22" s="1"/>
  <c r="M9" i="22"/>
  <c r="N8" i="22"/>
  <c r="M8" i="22"/>
  <c r="L8" i="22"/>
  <c r="L9" i="22" s="1"/>
  <c r="K8" i="22"/>
  <c r="K9" i="22" s="1"/>
  <c r="J8" i="22"/>
  <c r="J9" i="22" s="1"/>
  <c r="I8" i="22"/>
  <c r="I9" i="22" s="1"/>
  <c r="I10" i="22" s="1"/>
  <c r="H8" i="22"/>
  <c r="H9" i="22" s="1"/>
  <c r="H10" i="22" s="1"/>
  <c r="G8" i="22"/>
  <c r="G9" i="22" s="1"/>
  <c r="G10" i="22" s="1"/>
  <c r="F8" i="22"/>
  <c r="F9" i="22" s="1"/>
  <c r="F10" i="22" s="1"/>
  <c r="E8" i="22"/>
  <c r="D8" i="22"/>
  <c r="D9" i="22" s="1"/>
  <c r="C8" i="22"/>
  <c r="C9" i="22" s="1"/>
  <c r="N21" i="21"/>
  <c r="M21" i="21"/>
  <c r="L21" i="21"/>
  <c r="K21" i="21"/>
  <c r="J21" i="21"/>
  <c r="I21" i="21"/>
  <c r="H21" i="21"/>
  <c r="G21" i="21"/>
  <c r="F21" i="21"/>
  <c r="E21" i="21"/>
  <c r="D21" i="21"/>
  <c r="C21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C11" i="21"/>
  <c r="D9" i="21"/>
  <c r="D11" i="21" s="1"/>
  <c r="C11" i="22" l="1"/>
  <c r="C7" i="5"/>
  <c r="O11" i="6"/>
  <c r="C9" i="5"/>
  <c r="M10" i="22"/>
  <c r="E19" i="22"/>
  <c r="E9" i="22"/>
  <c r="E10" i="22" s="1"/>
  <c r="J10" i="22"/>
  <c r="C10" i="22"/>
  <c r="K10" i="22"/>
  <c r="D11" i="22"/>
  <c r="D10" i="22"/>
  <c r="L10" i="22"/>
  <c r="O8" i="22"/>
  <c r="E9" i="21"/>
  <c r="O9" i="22" l="1"/>
  <c r="O13" i="6"/>
  <c r="F32" i="6" s="1"/>
  <c r="F31" i="6"/>
  <c r="F19" i="22"/>
  <c r="E21" i="22"/>
  <c r="O10" i="22"/>
  <c r="E11" i="21"/>
  <c r="F9" i="21"/>
  <c r="E22" i="22" l="1"/>
  <c r="E11" i="22"/>
  <c r="G19" i="22"/>
  <c r="F21" i="22"/>
  <c r="F11" i="21"/>
  <c r="G9" i="21"/>
  <c r="F22" i="22" l="1"/>
  <c r="F11" i="22"/>
  <c r="H19" i="22"/>
  <c r="G21" i="22"/>
  <c r="H9" i="21"/>
  <c r="G11" i="21"/>
  <c r="G11" i="22" l="1"/>
  <c r="G22" i="22"/>
  <c r="I19" i="22"/>
  <c r="H21" i="22"/>
  <c r="I9" i="21"/>
  <c r="H11" i="21"/>
  <c r="H11" i="22" l="1"/>
  <c r="H22" i="22"/>
  <c r="I21" i="22"/>
  <c r="J19" i="22"/>
  <c r="J9" i="21"/>
  <c r="I11" i="21"/>
  <c r="J21" i="22" l="1"/>
  <c r="K19" i="22"/>
  <c r="I11" i="22"/>
  <c r="I22" i="22"/>
  <c r="K9" i="21"/>
  <c r="J11" i="21"/>
  <c r="K21" i="22" l="1"/>
  <c r="L19" i="22"/>
  <c r="J11" i="22"/>
  <c r="J22" i="22"/>
  <c r="K11" i="21"/>
  <c r="L9" i="21"/>
  <c r="L21" i="22" l="1"/>
  <c r="M19" i="22"/>
  <c r="K11" i="22"/>
  <c r="K22" i="22"/>
  <c r="L11" i="21"/>
  <c r="M9" i="21"/>
  <c r="N19" i="22" l="1"/>
  <c r="M21" i="22"/>
  <c r="L22" i="22"/>
  <c r="L11" i="22"/>
  <c r="M11" i="21"/>
  <c r="N9" i="21"/>
  <c r="N11" i="21" s="1"/>
  <c r="P15" i="20"/>
  <c r="O15" i="20"/>
  <c r="N15" i="20"/>
  <c r="M15" i="20"/>
  <c r="L15" i="20"/>
  <c r="K15" i="20"/>
  <c r="J15" i="20"/>
  <c r="I15" i="20"/>
  <c r="H15" i="20"/>
  <c r="G15" i="20"/>
  <c r="F15" i="20"/>
  <c r="E15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J10" i="20"/>
  <c r="P9" i="20"/>
  <c r="P10" i="20" s="1"/>
  <c r="O9" i="20"/>
  <c r="O10" i="20" s="1"/>
  <c r="N9" i="20"/>
  <c r="N10" i="20" s="1"/>
  <c r="M9" i="20"/>
  <c r="M10" i="20" s="1"/>
  <c r="L9" i="20"/>
  <c r="L10" i="20" s="1"/>
  <c r="K9" i="20"/>
  <c r="K10" i="20" s="1"/>
  <c r="J9" i="20"/>
  <c r="I9" i="20"/>
  <c r="I10" i="20" s="1"/>
  <c r="H9" i="20"/>
  <c r="H10" i="20" s="1"/>
  <c r="G9" i="20"/>
  <c r="G10" i="20" s="1"/>
  <c r="F9" i="20"/>
  <c r="F10" i="20" s="1"/>
  <c r="E9" i="20"/>
  <c r="E10" i="20" s="1"/>
  <c r="K18" i="19"/>
  <c r="K19" i="19" s="1"/>
  <c r="O17" i="19"/>
  <c r="N17" i="19"/>
  <c r="M17" i="19"/>
  <c r="L17" i="19"/>
  <c r="K17" i="19"/>
  <c r="J17" i="19"/>
  <c r="I17" i="19"/>
  <c r="H17" i="19"/>
  <c r="G17" i="19"/>
  <c r="F17" i="19"/>
  <c r="E17" i="19"/>
  <c r="D17" i="19"/>
  <c r="O13" i="19"/>
  <c r="O14" i="19" s="1"/>
  <c r="N13" i="19"/>
  <c r="N18" i="19" s="1"/>
  <c r="M13" i="19"/>
  <c r="M18" i="19" s="1"/>
  <c r="L13" i="19"/>
  <c r="L14" i="19" s="1"/>
  <c r="K13" i="19"/>
  <c r="K14" i="19" s="1"/>
  <c r="J13" i="19"/>
  <c r="J18" i="19" s="1"/>
  <c r="I13" i="19"/>
  <c r="I18" i="19" s="1"/>
  <c r="H13" i="19"/>
  <c r="H14" i="19" s="1"/>
  <c r="G13" i="19"/>
  <c r="G14" i="19" s="1"/>
  <c r="F13" i="19"/>
  <c r="F18" i="19" s="1"/>
  <c r="E13" i="19"/>
  <c r="E18" i="19" s="1"/>
  <c r="E19" i="19" s="1"/>
  <c r="D13" i="19"/>
  <c r="D18" i="19" s="1"/>
  <c r="D19" i="19" s="1"/>
  <c r="O9" i="19"/>
  <c r="N9" i="19"/>
  <c r="M9" i="19"/>
  <c r="L9" i="19"/>
  <c r="K9" i="19"/>
  <c r="J9" i="19"/>
  <c r="I9" i="19"/>
  <c r="H9" i="19"/>
  <c r="G9" i="19"/>
  <c r="F9" i="19"/>
  <c r="E9" i="19"/>
  <c r="D9" i="19"/>
  <c r="P38" i="18"/>
  <c r="N29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P24" i="18"/>
  <c r="P17" i="18"/>
  <c r="N16" i="18"/>
  <c r="M16" i="18"/>
  <c r="M29" i="18" s="1"/>
  <c r="L16" i="18"/>
  <c r="L29" i="18" s="1"/>
  <c r="K16" i="18"/>
  <c r="K29" i="18" s="1"/>
  <c r="J16" i="18"/>
  <c r="J29" i="18" s="1"/>
  <c r="I16" i="18"/>
  <c r="I29" i="18" s="1"/>
  <c r="H16" i="18"/>
  <c r="H29" i="18" s="1"/>
  <c r="G16" i="18"/>
  <c r="G29" i="18" s="1"/>
  <c r="F16" i="18"/>
  <c r="F29" i="18" s="1"/>
  <c r="E16" i="18"/>
  <c r="E29" i="18" s="1"/>
  <c r="D16" i="18"/>
  <c r="D29" i="18" s="1"/>
  <c r="C16" i="18"/>
  <c r="N15" i="18"/>
  <c r="N28" i="18" s="1"/>
  <c r="M15" i="18"/>
  <c r="M28" i="18" s="1"/>
  <c r="L15" i="18"/>
  <c r="L28" i="18" s="1"/>
  <c r="K15" i="18"/>
  <c r="K28" i="18" s="1"/>
  <c r="J15" i="18"/>
  <c r="J28" i="18" s="1"/>
  <c r="J30" i="18" s="1"/>
  <c r="J31" i="18" s="1"/>
  <c r="I15" i="18"/>
  <c r="I28" i="18" s="1"/>
  <c r="H15" i="18"/>
  <c r="H28" i="18" s="1"/>
  <c r="H30" i="18" s="1"/>
  <c r="H31" i="18" s="1"/>
  <c r="G15" i="18"/>
  <c r="G28" i="18" s="1"/>
  <c r="F15" i="18"/>
  <c r="F28" i="18" s="1"/>
  <c r="E15" i="18"/>
  <c r="E28" i="18" s="1"/>
  <c r="D15" i="18"/>
  <c r="D28" i="18" s="1"/>
  <c r="C15" i="18"/>
  <c r="C28" i="18" s="1"/>
  <c r="P14" i="18"/>
  <c r="N11" i="18"/>
  <c r="P11" i="18" s="1"/>
  <c r="M11" i="18"/>
  <c r="L11" i="18"/>
  <c r="K11" i="18"/>
  <c r="J11" i="18"/>
  <c r="I11" i="18"/>
  <c r="H11" i="18"/>
  <c r="G11" i="18"/>
  <c r="F11" i="18"/>
  <c r="E11" i="18"/>
  <c r="D11" i="18"/>
  <c r="C11" i="18"/>
  <c r="N10" i="18"/>
  <c r="P10" i="18" s="1"/>
  <c r="E34" i="18" s="1"/>
  <c r="M10" i="18"/>
  <c r="L10" i="18"/>
  <c r="K10" i="18"/>
  <c r="J10" i="18"/>
  <c r="I10" i="18"/>
  <c r="H10" i="18"/>
  <c r="G10" i="18"/>
  <c r="F10" i="18"/>
  <c r="E10" i="18"/>
  <c r="D10" i="18"/>
  <c r="C10" i="18"/>
  <c r="P9" i="18"/>
  <c r="C34" i="18" s="1"/>
  <c r="P8" i="18"/>
  <c r="N31" i="17"/>
  <c r="M31" i="17"/>
  <c r="L31" i="17"/>
  <c r="K31" i="17"/>
  <c r="J31" i="17"/>
  <c r="I31" i="17"/>
  <c r="H31" i="17"/>
  <c r="G31" i="17"/>
  <c r="F31" i="17"/>
  <c r="E31" i="17"/>
  <c r="D31" i="17"/>
  <c r="C31" i="17"/>
  <c r="D28" i="17"/>
  <c r="E28" i="17" s="1"/>
  <c r="F28" i="17" s="1"/>
  <c r="G28" i="17" s="1"/>
  <c r="H28" i="17" s="1"/>
  <c r="I28" i="17" s="1"/>
  <c r="J28" i="17" s="1"/>
  <c r="K28" i="17" s="1"/>
  <c r="L28" i="17" s="1"/>
  <c r="M28" i="17" s="1"/>
  <c r="N28" i="17" s="1"/>
  <c r="N23" i="17"/>
  <c r="M23" i="17"/>
  <c r="L23" i="17"/>
  <c r="K23" i="17"/>
  <c r="J23" i="17"/>
  <c r="I23" i="17"/>
  <c r="H23" i="17"/>
  <c r="G23" i="17"/>
  <c r="F23" i="17"/>
  <c r="E23" i="17"/>
  <c r="D23" i="17"/>
  <c r="C23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M10" i="17"/>
  <c r="E10" i="17"/>
  <c r="N9" i="17"/>
  <c r="N26" i="17" s="1"/>
  <c r="M9" i="17"/>
  <c r="M25" i="17" s="1"/>
  <c r="L9" i="17"/>
  <c r="L25" i="17" s="1"/>
  <c r="K9" i="17"/>
  <c r="K25" i="17" s="1"/>
  <c r="K29" i="17" s="1"/>
  <c r="J9" i="17"/>
  <c r="J25" i="17" s="1"/>
  <c r="J29" i="17" s="1"/>
  <c r="I9" i="17"/>
  <c r="I26" i="17" s="1"/>
  <c r="H9" i="17"/>
  <c r="H26" i="17" s="1"/>
  <c r="G9" i="17"/>
  <c r="G26" i="17" s="1"/>
  <c r="F9" i="17"/>
  <c r="F26" i="17" s="1"/>
  <c r="E9" i="17"/>
  <c r="E25" i="17" s="1"/>
  <c r="E29" i="17" s="1"/>
  <c r="D9" i="17"/>
  <c r="D25" i="17" s="1"/>
  <c r="D29" i="17" s="1"/>
  <c r="C9" i="17"/>
  <c r="C25" i="17" s="1"/>
  <c r="C29" i="17" s="1"/>
  <c r="I28" i="16"/>
  <c r="N23" i="16"/>
  <c r="N28" i="16" s="1"/>
  <c r="M23" i="16"/>
  <c r="M28" i="16" s="1"/>
  <c r="L23" i="16"/>
  <c r="L28" i="16" s="1"/>
  <c r="K23" i="16"/>
  <c r="K28" i="16" s="1"/>
  <c r="J23" i="16"/>
  <c r="J28" i="16" s="1"/>
  <c r="I23" i="16"/>
  <c r="H23" i="16"/>
  <c r="H28" i="16" s="1"/>
  <c r="G23" i="16"/>
  <c r="G28" i="16" s="1"/>
  <c r="F23" i="16"/>
  <c r="F21" i="16" s="1"/>
  <c r="E23" i="16"/>
  <c r="E28" i="16" s="1"/>
  <c r="D23" i="16"/>
  <c r="D28" i="16" s="1"/>
  <c r="C23" i="16"/>
  <c r="C28" i="16" s="1"/>
  <c r="I21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N7" i="16"/>
  <c r="M7" i="16"/>
  <c r="L7" i="16"/>
  <c r="K7" i="16"/>
  <c r="J7" i="16"/>
  <c r="I7" i="16"/>
  <c r="H7" i="16"/>
  <c r="G7" i="16"/>
  <c r="F7" i="16"/>
  <c r="E7" i="16"/>
  <c r="D7" i="16"/>
  <c r="C7" i="16"/>
  <c r="L18" i="19" l="1"/>
  <c r="L19" i="19" s="1"/>
  <c r="M14" i="19"/>
  <c r="N14" i="19"/>
  <c r="N19" i="19"/>
  <c r="J19" i="19"/>
  <c r="F19" i="19"/>
  <c r="F10" i="17"/>
  <c r="G10" i="17"/>
  <c r="N10" i="17"/>
  <c r="F28" i="16"/>
  <c r="G21" i="16"/>
  <c r="H21" i="16"/>
  <c r="M22" i="22"/>
  <c r="M11" i="22"/>
  <c r="N21" i="22"/>
  <c r="O19" i="22"/>
  <c r="G18" i="19"/>
  <c r="G19" i="19" s="1"/>
  <c r="M19" i="19"/>
  <c r="O18" i="19"/>
  <c r="P10" i="19"/>
  <c r="I19" i="19"/>
  <c r="D14" i="19"/>
  <c r="E14" i="19"/>
  <c r="O19" i="19"/>
  <c r="F14" i="19"/>
  <c r="F30" i="18"/>
  <c r="F31" i="18" s="1"/>
  <c r="E30" i="18"/>
  <c r="E31" i="18" s="1"/>
  <c r="P27" i="18"/>
  <c r="P16" i="18"/>
  <c r="M30" i="18"/>
  <c r="M31" i="18" s="1"/>
  <c r="N30" i="18"/>
  <c r="N31" i="18" s="1"/>
  <c r="F25" i="17"/>
  <c r="F29" i="17" s="1"/>
  <c r="G25" i="17"/>
  <c r="G29" i="17" s="1"/>
  <c r="N25" i="17"/>
  <c r="N29" i="17" s="1"/>
  <c r="J26" i="17"/>
  <c r="C26" i="17"/>
  <c r="K26" i="17"/>
  <c r="N21" i="16"/>
  <c r="E17" i="20"/>
  <c r="I14" i="19"/>
  <c r="P15" i="19" s="1"/>
  <c r="H18" i="19"/>
  <c r="H19" i="19" s="1"/>
  <c r="J14" i="19"/>
  <c r="P28" i="18"/>
  <c r="K34" i="18"/>
  <c r="I30" i="18"/>
  <c r="I31" i="18" s="1"/>
  <c r="K30" i="18"/>
  <c r="K31" i="18" s="1"/>
  <c r="D30" i="18"/>
  <c r="D31" i="18" s="1"/>
  <c r="L30" i="18"/>
  <c r="L31" i="18" s="1"/>
  <c r="C29" i="18"/>
  <c r="C30" i="18" s="1"/>
  <c r="D23" i="18"/>
  <c r="E23" i="18" s="1"/>
  <c r="F23" i="18" s="1"/>
  <c r="G23" i="18" s="1"/>
  <c r="H23" i="18" s="1"/>
  <c r="I23" i="18" s="1"/>
  <c r="J23" i="18" s="1"/>
  <c r="K23" i="18" s="1"/>
  <c r="L23" i="18" s="1"/>
  <c r="M23" i="18" s="1"/>
  <c r="N23" i="18" s="1"/>
  <c r="P23" i="18" s="1"/>
  <c r="P40" i="18" s="1"/>
  <c r="P42" i="18" s="1"/>
  <c r="G30" i="18"/>
  <c r="G31" i="18" s="1"/>
  <c r="G34" i="18"/>
  <c r="P15" i="18"/>
  <c r="L29" i="17"/>
  <c r="M29" i="17"/>
  <c r="H10" i="17"/>
  <c r="H25" i="17"/>
  <c r="H29" i="17" s="1"/>
  <c r="D26" i="17"/>
  <c r="L26" i="17"/>
  <c r="I10" i="17"/>
  <c r="I25" i="17"/>
  <c r="I29" i="17" s="1"/>
  <c r="E26" i="17"/>
  <c r="M26" i="17"/>
  <c r="J10" i="17"/>
  <c r="K10" i="17"/>
  <c r="D10" i="17"/>
  <c r="L10" i="17"/>
  <c r="J21" i="16"/>
  <c r="C21" i="16"/>
  <c r="K21" i="16"/>
  <c r="D21" i="16"/>
  <c r="L21" i="16"/>
  <c r="E21" i="16"/>
  <c r="M21" i="16"/>
  <c r="G35" i="15"/>
  <c r="F35" i="15"/>
  <c r="N34" i="15"/>
  <c r="N35" i="15" s="1"/>
  <c r="M34" i="15"/>
  <c r="L34" i="15"/>
  <c r="K34" i="15"/>
  <c r="J34" i="15"/>
  <c r="I34" i="15"/>
  <c r="H34" i="15"/>
  <c r="H35" i="15" s="1"/>
  <c r="G34" i="15"/>
  <c r="F34" i="15"/>
  <c r="E34" i="15"/>
  <c r="E35" i="15" s="1"/>
  <c r="D34" i="15"/>
  <c r="C34" i="15"/>
  <c r="D32" i="15"/>
  <c r="N31" i="15"/>
  <c r="N32" i="15" s="1"/>
  <c r="M31" i="15"/>
  <c r="M32" i="15" s="1"/>
  <c r="L31" i="15"/>
  <c r="L32" i="15" s="1"/>
  <c r="K31" i="15"/>
  <c r="J31" i="15"/>
  <c r="I31" i="15"/>
  <c r="H31" i="15"/>
  <c r="G31" i="15"/>
  <c r="F31" i="15"/>
  <c r="E31" i="15"/>
  <c r="E32" i="15" s="1"/>
  <c r="D31" i="15"/>
  <c r="C31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N21" i="15"/>
  <c r="N27" i="15" s="1"/>
  <c r="M21" i="15"/>
  <c r="M27" i="15" s="1"/>
  <c r="M29" i="15" s="1"/>
  <c r="L21" i="15"/>
  <c r="L27" i="15" s="1"/>
  <c r="L29" i="15" s="1"/>
  <c r="K21" i="15"/>
  <c r="K27" i="15" s="1"/>
  <c r="J21" i="15"/>
  <c r="J27" i="15" s="1"/>
  <c r="J29" i="15" s="1"/>
  <c r="I21" i="15"/>
  <c r="I27" i="15" s="1"/>
  <c r="I29" i="15" s="1"/>
  <c r="H21" i="15"/>
  <c r="H27" i="15" s="1"/>
  <c r="H29" i="15" s="1"/>
  <c r="G21" i="15"/>
  <c r="G27" i="15" s="1"/>
  <c r="G29" i="15" s="1"/>
  <c r="F21" i="15"/>
  <c r="F27" i="15" s="1"/>
  <c r="F29" i="15" s="1"/>
  <c r="E21" i="15"/>
  <c r="E27" i="15" s="1"/>
  <c r="E29" i="15" s="1"/>
  <c r="D21" i="15"/>
  <c r="D27" i="15" s="1"/>
  <c r="D29" i="15" s="1"/>
  <c r="C21" i="15"/>
  <c r="C27" i="15" s="1"/>
  <c r="C29" i="15" s="1"/>
  <c r="N20" i="15"/>
  <c r="N37" i="15" s="1"/>
  <c r="M20" i="15"/>
  <c r="M37" i="15" s="1"/>
  <c r="L20" i="15"/>
  <c r="L37" i="15" s="1"/>
  <c r="K20" i="15"/>
  <c r="K37" i="15" s="1"/>
  <c r="J20" i="15"/>
  <c r="J37" i="15" s="1"/>
  <c r="I20" i="15"/>
  <c r="I37" i="15" s="1"/>
  <c r="H20" i="15"/>
  <c r="H37" i="15" s="1"/>
  <c r="G20" i="15"/>
  <c r="G37" i="15" s="1"/>
  <c r="F20" i="15"/>
  <c r="F37" i="15" s="1"/>
  <c r="E20" i="15"/>
  <c r="E37" i="15" s="1"/>
  <c r="D20" i="15"/>
  <c r="D37" i="15" s="1"/>
  <c r="C20" i="15"/>
  <c r="C37" i="15" s="1"/>
  <c r="P20" i="19" l="1"/>
  <c r="H32" i="15"/>
  <c r="K29" i="15"/>
  <c r="M35" i="15"/>
  <c r="F32" i="15"/>
  <c r="N22" i="22"/>
  <c r="N11" i="22"/>
  <c r="O11" i="22" s="1"/>
  <c r="O21" i="22"/>
  <c r="K35" i="15"/>
  <c r="L35" i="15"/>
  <c r="H38" i="15"/>
  <c r="N29" i="15"/>
  <c r="K38" i="15"/>
  <c r="M38" i="15"/>
  <c r="D35" i="15"/>
  <c r="J38" i="15"/>
  <c r="G32" i="15"/>
  <c r="J32" i="15"/>
  <c r="K32" i="15"/>
  <c r="I35" i="15"/>
  <c r="E18" i="20"/>
  <c r="F17" i="20"/>
  <c r="I34" i="18"/>
  <c r="C31" i="18"/>
  <c r="P30" i="18"/>
  <c r="P31" i="18" s="1"/>
  <c r="M34" i="18"/>
  <c r="P29" i="18"/>
  <c r="F41" i="15"/>
  <c r="I38" i="15"/>
  <c r="E38" i="15"/>
  <c r="N38" i="15"/>
  <c r="G38" i="15"/>
  <c r="F38" i="15"/>
  <c r="E42" i="15" s="1"/>
  <c r="E41" i="15"/>
  <c r="C38" i="15"/>
  <c r="D41" i="15"/>
  <c r="D38" i="15"/>
  <c r="L38" i="15"/>
  <c r="G41" i="15"/>
  <c r="I32" i="15"/>
  <c r="J35" i="15"/>
  <c r="N20" i="14"/>
  <c r="M20" i="14"/>
  <c r="L20" i="14"/>
  <c r="K20" i="14"/>
  <c r="J20" i="14"/>
  <c r="I20" i="14"/>
  <c r="H20" i="14"/>
  <c r="G20" i="14"/>
  <c r="F20" i="14"/>
  <c r="E20" i="14"/>
  <c r="D20" i="14"/>
  <c r="C20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O12" i="14"/>
  <c r="O19" i="14" s="1"/>
  <c r="N11" i="14"/>
  <c r="M11" i="14"/>
  <c r="L11" i="14"/>
  <c r="K11" i="14"/>
  <c r="J11" i="14"/>
  <c r="I11" i="14"/>
  <c r="H11" i="14"/>
  <c r="G11" i="14"/>
  <c r="F11" i="14"/>
  <c r="E11" i="14"/>
  <c r="D11" i="14"/>
  <c r="C11" i="14"/>
  <c r="O10" i="14"/>
  <c r="O9" i="14"/>
  <c r="O8" i="14"/>
  <c r="O20" i="14" s="1"/>
  <c r="O7" i="14"/>
  <c r="L22" i="13"/>
  <c r="F16" i="13"/>
  <c r="E16" i="13"/>
  <c r="D16" i="13"/>
  <c r="C16" i="13"/>
  <c r="J17" i="13" s="1"/>
  <c r="F13" i="13"/>
  <c r="F11" i="13" s="1"/>
  <c r="E13" i="13"/>
  <c r="D13" i="13"/>
  <c r="C13" i="13"/>
  <c r="F12" i="13"/>
  <c r="E12" i="13"/>
  <c r="E11" i="13" s="1"/>
  <c r="E14" i="13" s="1"/>
  <c r="D12" i="13"/>
  <c r="D11" i="13" s="1"/>
  <c r="D14" i="13" s="1"/>
  <c r="C12" i="13"/>
  <c r="F7" i="13"/>
  <c r="E7" i="13"/>
  <c r="D7" i="13"/>
  <c r="C7" i="13"/>
  <c r="O11" i="14" l="1"/>
  <c r="C11" i="13"/>
  <c r="L17" i="13"/>
  <c r="F14" i="13"/>
  <c r="D42" i="15"/>
  <c r="F42" i="15"/>
  <c r="O16" i="14"/>
  <c r="O17" i="14"/>
  <c r="O18" i="14"/>
  <c r="F18" i="20"/>
  <c r="G17" i="20"/>
  <c r="G42" i="15"/>
  <c r="J22" i="13"/>
  <c r="C14" i="13"/>
  <c r="N28" i="12"/>
  <c r="M28" i="12"/>
  <c r="L28" i="12"/>
  <c r="K28" i="12"/>
  <c r="J28" i="12"/>
  <c r="I28" i="12"/>
  <c r="H28" i="12"/>
  <c r="G28" i="12"/>
  <c r="F28" i="12"/>
  <c r="E28" i="12"/>
  <c r="D28" i="12"/>
  <c r="C28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N22" i="12"/>
  <c r="N23" i="12" s="1"/>
  <c r="M22" i="12"/>
  <c r="M23" i="12" s="1"/>
  <c r="L22" i="12"/>
  <c r="L23" i="12" s="1"/>
  <c r="K22" i="12"/>
  <c r="K23" i="12" s="1"/>
  <c r="J22" i="12"/>
  <c r="J23" i="12" s="1"/>
  <c r="I22" i="12"/>
  <c r="I23" i="12" s="1"/>
  <c r="H22" i="12"/>
  <c r="H23" i="12" s="1"/>
  <c r="G22" i="12"/>
  <c r="G23" i="12" s="1"/>
  <c r="F22" i="12"/>
  <c r="F23" i="12" s="1"/>
  <c r="E22" i="12"/>
  <c r="E23" i="12" s="1"/>
  <c r="D22" i="12"/>
  <c r="D23" i="12" s="1"/>
  <c r="C22" i="12"/>
  <c r="C23" i="12" s="1"/>
  <c r="N21" i="12"/>
  <c r="M21" i="12"/>
  <c r="L21" i="12"/>
  <c r="K21" i="12"/>
  <c r="J21" i="12"/>
  <c r="I21" i="12"/>
  <c r="H21" i="12"/>
  <c r="G21" i="12"/>
  <c r="F21" i="12"/>
  <c r="E21" i="12"/>
  <c r="D21" i="12"/>
  <c r="C21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O17" i="12"/>
  <c r="O16" i="12"/>
  <c r="O15" i="12"/>
  <c r="O13" i="12"/>
  <c r="O12" i="12"/>
  <c r="O11" i="12"/>
  <c r="O9" i="12"/>
  <c r="O8" i="12"/>
  <c r="O7" i="12"/>
  <c r="P22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P20" i="11" s="1"/>
  <c r="N19" i="11"/>
  <c r="M19" i="11"/>
  <c r="L19" i="11"/>
  <c r="K19" i="11"/>
  <c r="J19" i="11"/>
  <c r="I19" i="11"/>
  <c r="H19" i="11"/>
  <c r="G19" i="11"/>
  <c r="F19" i="11"/>
  <c r="E19" i="11"/>
  <c r="D19" i="11"/>
  <c r="C19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P15" i="11"/>
  <c r="P14" i="11"/>
  <c r="P13" i="11"/>
  <c r="P12" i="11"/>
  <c r="P11" i="11"/>
  <c r="P10" i="11"/>
  <c r="P8" i="11"/>
  <c r="P7" i="11"/>
  <c r="Q25" i="10"/>
  <c r="Q26" i="10" s="1"/>
  <c r="P25" i="10"/>
  <c r="P26" i="10" s="1"/>
  <c r="O25" i="10"/>
  <c r="O26" i="10" s="1"/>
  <c r="N25" i="10"/>
  <c r="N26" i="10" s="1"/>
  <c r="M25" i="10"/>
  <c r="M26" i="10" s="1"/>
  <c r="L25" i="10"/>
  <c r="L21" i="10" s="1"/>
  <c r="L22" i="10" s="1"/>
  <c r="K25" i="10"/>
  <c r="K26" i="10" s="1"/>
  <c r="J25" i="10"/>
  <c r="J26" i="10" s="1"/>
  <c r="I25" i="10"/>
  <c r="I26" i="10" s="1"/>
  <c r="H25" i="10"/>
  <c r="H26" i="10" s="1"/>
  <c r="G25" i="10"/>
  <c r="G26" i="10" s="1"/>
  <c r="F25" i="10"/>
  <c r="F26" i="10" s="1"/>
  <c r="E25" i="10"/>
  <c r="E26" i="10" s="1"/>
  <c r="D25" i="10"/>
  <c r="D21" i="10" s="1"/>
  <c r="D22" i="10" s="1"/>
  <c r="P21" i="10"/>
  <c r="P22" i="10" s="1"/>
  <c r="O21" i="10"/>
  <c r="O22" i="10" s="1"/>
  <c r="N21" i="10"/>
  <c r="N22" i="10" s="1"/>
  <c r="M21" i="10"/>
  <c r="M22" i="10" s="1"/>
  <c r="J21" i="10"/>
  <c r="J22" i="10" s="1"/>
  <c r="H21" i="10"/>
  <c r="H22" i="10" s="1"/>
  <c r="G21" i="10"/>
  <c r="G22" i="10" s="1"/>
  <c r="F21" i="10"/>
  <c r="F22" i="10" s="1"/>
  <c r="E21" i="10"/>
  <c r="E22" i="10" s="1"/>
  <c r="Q17" i="10"/>
  <c r="Q18" i="10" s="1"/>
  <c r="P17" i="10"/>
  <c r="P18" i="10" s="1"/>
  <c r="O17" i="10"/>
  <c r="O18" i="10" s="1"/>
  <c r="N17" i="10"/>
  <c r="N18" i="10" s="1"/>
  <c r="M17" i="10"/>
  <c r="M18" i="10" s="1"/>
  <c r="L17" i="10"/>
  <c r="L18" i="10" s="1"/>
  <c r="K17" i="10"/>
  <c r="K18" i="10" s="1"/>
  <c r="J17" i="10"/>
  <c r="J18" i="10" s="1"/>
  <c r="I17" i="10"/>
  <c r="I18" i="10" s="1"/>
  <c r="H17" i="10"/>
  <c r="H18" i="10" s="1"/>
  <c r="G17" i="10"/>
  <c r="G18" i="10" s="1"/>
  <c r="F17" i="10"/>
  <c r="F18" i="10" s="1"/>
  <c r="E17" i="10"/>
  <c r="E18" i="10" s="1"/>
  <c r="D17" i="10"/>
  <c r="D18" i="10" s="1"/>
  <c r="K14" i="10"/>
  <c r="Q12" i="10"/>
  <c r="Q14" i="10" s="1"/>
  <c r="P12" i="10"/>
  <c r="P14" i="10" s="1"/>
  <c r="O12" i="10"/>
  <c r="O14" i="10" s="1"/>
  <c r="N12" i="10"/>
  <c r="N14" i="10" s="1"/>
  <c r="M12" i="10"/>
  <c r="M14" i="10" s="1"/>
  <c r="L12" i="10"/>
  <c r="L14" i="10" s="1"/>
  <c r="K12" i="10"/>
  <c r="J12" i="10"/>
  <c r="J14" i="10" s="1"/>
  <c r="I12" i="10"/>
  <c r="I14" i="10" s="1"/>
  <c r="H12" i="10"/>
  <c r="H14" i="10" s="1"/>
  <c r="G12" i="10"/>
  <c r="G14" i="10" s="1"/>
  <c r="F12" i="10"/>
  <c r="F14" i="10" s="1"/>
  <c r="E12" i="10"/>
  <c r="E14" i="10" s="1"/>
  <c r="D12" i="10"/>
  <c r="D14" i="10" s="1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5" i="2"/>
  <c r="O21" i="12" l="1"/>
  <c r="O28" i="12"/>
  <c r="O27" i="12"/>
  <c r="O26" i="12"/>
  <c r="O20" i="12"/>
  <c r="O24" i="12"/>
  <c r="P19" i="11"/>
  <c r="P18" i="11"/>
  <c r="P21" i="11"/>
  <c r="K21" i="10"/>
  <c r="K22" i="10" s="1"/>
  <c r="G18" i="20"/>
  <c r="H17" i="20"/>
  <c r="O23" i="12"/>
  <c r="D26" i="10"/>
  <c r="L26" i="10"/>
  <c r="I21" i="10"/>
  <c r="I22" i="10" s="1"/>
  <c r="Q21" i="10"/>
  <c r="Q22" i="10" s="1"/>
  <c r="N18" i="9"/>
  <c r="F21" i="9"/>
  <c r="F11" i="9" s="1"/>
  <c r="H27" i="9"/>
  <c r="H13" i="9" s="1"/>
  <c r="G18" i="9"/>
  <c r="O18" i="9"/>
  <c r="G21" i="9"/>
  <c r="G11" i="9" s="1"/>
  <c r="O21" i="9"/>
  <c r="O11" i="9" s="1"/>
  <c r="I27" i="9"/>
  <c r="I13" i="9" s="1"/>
  <c r="F18" i="9"/>
  <c r="N21" i="9"/>
  <c r="N11" i="9" s="1"/>
  <c r="H18" i="9"/>
  <c r="H21" i="9"/>
  <c r="H11" i="9" s="1"/>
  <c r="J27" i="9"/>
  <c r="J13" i="9" s="1"/>
  <c r="I18" i="9"/>
  <c r="I21" i="9"/>
  <c r="I11" i="9" s="1"/>
  <c r="K27" i="9"/>
  <c r="K13" i="9" s="1"/>
  <c r="J18" i="9"/>
  <c r="J21" i="9"/>
  <c r="J11" i="9" s="1"/>
  <c r="D27" i="9"/>
  <c r="D13" i="9" s="1"/>
  <c r="L27" i="9"/>
  <c r="L13" i="9" s="1"/>
  <c r="K18" i="9"/>
  <c r="E27" i="9"/>
  <c r="E13" i="9" s="1"/>
  <c r="D18" i="9"/>
  <c r="C16" i="9"/>
  <c r="L18" i="9"/>
  <c r="D21" i="9"/>
  <c r="D11" i="9" s="1"/>
  <c r="L21" i="9"/>
  <c r="L11" i="9" s="1"/>
  <c r="F27" i="9"/>
  <c r="F13" i="9" s="1"/>
  <c r="N27" i="9"/>
  <c r="N13" i="9" s="1"/>
  <c r="K21" i="9"/>
  <c r="K11" i="9" s="1"/>
  <c r="M27" i="9"/>
  <c r="M13" i="9" s="1"/>
  <c r="E18" i="9"/>
  <c r="M18" i="9"/>
  <c r="E21" i="9"/>
  <c r="E11" i="9" s="1"/>
  <c r="M21" i="9"/>
  <c r="M11" i="9" s="1"/>
  <c r="G27" i="9"/>
  <c r="G13" i="9" s="1"/>
  <c r="O27" i="9"/>
  <c r="O13" i="9" s="1"/>
  <c r="M18" i="8"/>
  <c r="M6" i="8" s="1"/>
  <c r="L25" i="8"/>
  <c r="L22" i="8"/>
  <c r="L8" i="8" s="1"/>
  <c r="L23" i="8"/>
  <c r="L24" i="8"/>
  <c r="F18" i="8"/>
  <c r="F6" i="8" s="1"/>
  <c r="E25" i="8"/>
  <c r="E22" i="8"/>
  <c r="E8" i="8" s="1"/>
  <c r="E24" i="8"/>
  <c r="E23" i="8"/>
  <c r="N18" i="8"/>
  <c r="N6" i="8" s="1"/>
  <c r="M25" i="8"/>
  <c r="M22" i="8"/>
  <c r="M8" i="8" s="1"/>
  <c r="M24" i="8"/>
  <c r="M23" i="8"/>
  <c r="G18" i="8"/>
  <c r="G6" i="8" s="1"/>
  <c r="F25" i="8"/>
  <c r="F22" i="8"/>
  <c r="F8" i="8" s="1"/>
  <c r="F24" i="8"/>
  <c r="F23" i="8"/>
  <c r="O18" i="8"/>
  <c r="O6" i="8" s="1"/>
  <c r="N25" i="8"/>
  <c r="N22" i="8"/>
  <c r="N8" i="8" s="1"/>
  <c r="N24" i="8"/>
  <c r="N23" i="8"/>
  <c r="G25" i="8"/>
  <c r="G22" i="8"/>
  <c r="G8" i="8" s="1"/>
  <c r="H18" i="8"/>
  <c r="H6" i="8" s="1"/>
  <c r="G24" i="8"/>
  <c r="G23" i="8"/>
  <c r="O25" i="8"/>
  <c r="O22" i="8"/>
  <c r="O8" i="8" s="1"/>
  <c r="O24" i="8"/>
  <c r="O23" i="8"/>
  <c r="H22" i="8"/>
  <c r="H8" i="8" s="1"/>
  <c r="H24" i="8"/>
  <c r="H23" i="8"/>
  <c r="I18" i="8"/>
  <c r="I6" i="8" s="1"/>
  <c r="H25" i="8"/>
  <c r="I24" i="8"/>
  <c r="I23" i="8"/>
  <c r="J18" i="8"/>
  <c r="J6" i="8" s="1"/>
  <c r="I25" i="8"/>
  <c r="I22" i="8"/>
  <c r="I8" i="8" s="1"/>
  <c r="C17" i="8"/>
  <c r="E18" i="8"/>
  <c r="E6" i="8" s="1"/>
  <c r="E10" i="8" s="1"/>
  <c r="D23" i="8"/>
  <c r="D25" i="8"/>
  <c r="D22" i="8"/>
  <c r="D8" i="8" s="1"/>
  <c r="D24" i="8"/>
  <c r="J24" i="8"/>
  <c r="J23" i="8"/>
  <c r="K18" i="8"/>
  <c r="K6" i="8" s="1"/>
  <c r="J25" i="8"/>
  <c r="J22" i="8"/>
  <c r="J8" i="8" s="1"/>
  <c r="K24" i="8"/>
  <c r="K23" i="8"/>
  <c r="L18" i="8"/>
  <c r="L6" i="8" s="1"/>
  <c r="K25" i="8"/>
  <c r="K22" i="8"/>
  <c r="K8" i="8" s="1"/>
  <c r="N6" i="7"/>
  <c r="N10" i="7"/>
  <c r="G12" i="7"/>
  <c r="O12" i="7"/>
  <c r="G10" i="7"/>
  <c r="G6" i="7"/>
  <c r="O10" i="7"/>
  <c r="O6" i="7"/>
  <c r="E30" i="7" s="1"/>
  <c r="H12" i="7"/>
  <c r="F10" i="7"/>
  <c r="F6" i="7"/>
  <c r="I12" i="7"/>
  <c r="I10" i="7"/>
  <c r="I6" i="7"/>
  <c r="J12" i="7"/>
  <c r="H6" i="7"/>
  <c r="H10" i="7"/>
  <c r="J10" i="7"/>
  <c r="J6" i="7"/>
  <c r="K12" i="7"/>
  <c r="K6" i="7"/>
  <c r="K10" i="7"/>
  <c r="L12" i="7"/>
  <c r="D6" i="7"/>
  <c r="L6" i="7"/>
  <c r="L10" i="7"/>
  <c r="E12" i="7"/>
  <c r="M12" i="7"/>
  <c r="E6" i="7"/>
  <c r="E10" i="7"/>
  <c r="M6" i="7"/>
  <c r="M10" i="7"/>
  <c r="F12" i="7"/>
  <c r="N12" i="7"/>
  <c r="N11" i="6"/>
  <c r="N13" i="6" s="1"/>
  <c r="N14" i="6" s="1"/>
  <c r="M31" i="6"/>
  <c r="J9" i="6"/>
  <c r="J11" i="6" s="1"/>
  <c r="J13" i="6" s="1"/>
  <c r="J14" i="6" s="1"/>
  <c r="K9" i="6"/>
  <c r="K11" i="6" s="1"/>
  <c r="K13" i="6" s="1"/>
  <c r="K14" i="6" s="1"/>
  <c r="L9" i="6"/>
  <c r="L11" i="6" s="1"/>
  <c r="L13" i="6" s="1"/>
  <c r="L14" i="6" s="1"/>
  <c r="M9" i="6"/>
  <c r="M11" i="6" s="1"/>
  <c r="M13" i="6" s="1"/>
  <c r="M14" i="6" s="1"/>
  <c r="F9" i="6"/>
  <c r="F11" i="6" s="1"/>
  <c r="F13" i="6" s="1"/>
  <c r="F14" i="6" s="1"/>
  <c r="N9" i="6"/>
  <c r="H9" i="6"/>
  <c r="H11" i="6" s="1"/>
  <c r="H13" i="6" s="1"/>
  <c r="H14" i="6" s="1"/>
  <c r="I9" i="6"/>
  <c r="I11" i="6" s="1"/>
  <c r="I13" i="6" s="1"/>
  <c r="I14" i="6" s="1"/>
  <c r="D9" i="6"/>
  <c r="L32" i="6" s="1"/>
  <c r="E9" i="6"/>
  <c r="E11" i="6" s="1"/>
  <c r="E13" i="6" s="1"/>
  <c r="E14" i="6" s="1"/>
  <c r="C7" i="6"/>
  <c r="L31" i="6"/>
  <c r="G9" i="6"/>
  <c r="G11" i="6" s="1"/>
  <c r="G13" i="6" s="1"/>
  <c r="G14" i="6" s="1"/>
  <c r="D24" i="5"/>
  <c r="D25" i="5" s="1"/>
  <c r="D16" i="5"/>
  <c r="D17" i="5" s="1"/>
  <c r="I8" i="4"/>
  <c r="J8" i="4"/>
  <c r="K8" i="4"/>
  <c r="M8" i="4"/>
  <c r="D8" i="4"/>
  <c r="D14" i="4" s="1"/>
  <c r="C11" i="4"/>
  <c r="P11" i="4" s="1"/>
  <c r="L8" i="4"/>
  <c r="E8" i="4"/>
  <c r="F8" i="4"/>
  <c r="N8" i="4"/>
  <c r="G8" i="4"/>
  <c r="O8" i="4"/>
  <c r="H8" i="4"/>
  <c r="I9" i="3"/>
  <c r="E20" i="3"/>
  <c r="M20" i="3"/>
  <c r="J9" i="3"/>
  <c r="F20" i="3"/>
  <c r="N20" i="3"/>
  <c r="O9" i="3"/>
  <c r="H9" i="3"/>
  <c r="K9" i="3"/>
  <c r="G20" i="3"/>
  <c r="O20" i="3"/>
  <c r="D20" i="3"/>
  <c r="D9" i="3"/>
  <c r="H20" i="3"/>
  <c r="G9" i="3"/>
  <c r="L9" i="3"/>
  <c r="E9" i="3"/>
  <c r="M9" i="3"/>
  <c r="I20" i="3"/>
  <c r="K20" i="3"/>
  <c r="L20" i="3"/>
  <c r="F9" i="3"/>
  <c r="N9" i="3"/>
  <c r="J20" i="3"/>
  <c r="D28" i="1"/>
  <c r="D19" i="1"/>
  <c r="E27" i="1"/>
  <c r="E28" i="1"/>
  <c r="E19" i="1"/>
  <c r="F27" i="1"/>
  <c r="F28" i="1"/>
  <c r="E12" i="1"/>
  <c r="F19" i="1"/>
  <c r="G28" i="1"/>
  <c r="G27" i="1"/>
  <c r="H27" i="1"/>
  <c r="D12" i="1"/>
  <c r="F12" i="1"/>
  <c r="I9" i="1"/>
  <c r="J9" i="1" s="1"/>
  <c r="G19" i="1"/>
  <c r="I16" i="1"/>
  <c r="J16" i="1" s="1"/>
  <c r="I8" i="1"/>
  <c r="J8" i="1" s="1"/>
  <c r="G12" i="1"/>
  <c r="I15" i="1"/>
  <c r="J15" i="1" s="1"/>
  <c r="H19" i="1"/>
  <c r="E30" i="1"/>
  <c r="H12" i="1"/>
  <c r="I10" i="1"/>
  <c r="J10" i="1" s="1"/>
  <c r="I17" i="1"/>
  <c r="J17" i="1" s="1"/>
  <c r="F30" i="1"/>
  <c r="G30" i="1"/>
  <c r="K10" i="8" l="1"/>
  <c r="J12" i="8"/>
  <c r="M14" i="8"/>
  <c r="D11" i="6"/>
  <c r="M12" i="8"/>
  <c r="L10" i="8"/>
  <c r="E14" i="4"/>
  <c r="F14" i="4" s="1"/>
  <c r="G14" i="4" s="1"/>
  <c r="H14" i="4" s="1"/>
  <c r="H15" i="4" s="1"/>
  <c r="H7" i="4" s="1"/>
  <c r="C20" i="3"/>
  <c r="C9" i="3"/>
  <c r="N12" i="8"/>
  <c r="E14" i="8"/>
  <c r="O10" i="8"/>
  <c r="K12" i="8"/>
  <c r="G12" i="8"/>
  <c r="J14" i="8"/>
  <c r="L12" i="8"/>
  <c r="K14" i="8"/>
  <c r="E15" i="4"/>
  <c r="E7" i="4" s="1"/>
  <c r="H18" i="20"/>
  <c r="I17" i="20"/>
  <c r="O36" i="10"/>
  <c r="O33" i="10"/>
  <c r="D9" i="9"/>
  <c r="D7" i="9"/>
  <c r="E7" i="9"/>
  <c r="E9" i="9"/>
  <c r="I9" i="9"/>
  <c r="I7" i="9"/>
  <c r="K9" i="9"/>
  <c r="K7" i="9"/>
  <c r="O7" i="9"/>
  <c r="O9" i="9"/>
  <c r="G7" i="9"/>
  <c r="G9" i="9"/>
  <c r="W24" i="9"/>
  <c r="H7" i="9"/>
  <c r="H9" i="9"/>
  <c r="W20" i="9"/>
  <c r="M7" i="9"/>
  <c r="M9" i="9"/>
  <c r="L9" i="9"/>
  <c r="L7" i="9"/>
  <c r="J9" i="9"/>
  <c r="J7" i="9"/>
  <c r="F7" i="9"/>
  <c r="F9" i="9"/>
  <c r="N7" i="9"/>
  <c r="N9" i="9"/>
  <c r="I10" i="8"/>
  <c r="F14" i="8"/>
  <c r="J10" i="8"/>
  <c r="F12" i="8"/>
  <c r="M10" i="8"/>
  <c r="G14" i="8"/>
  <c r="N14" i="8"/>
  <c r="F10" i="8"/>
  <c r="D18" i="8"/>
  <c r="D14" i="8"/>
  <c r="W23" i="8" s="1"/>
  <c r="O12" i="8"/>
  <c r="U23" i="8" s="1"/>
  <c r="H10" i="8"/>
  <c r="O14" i="8"/>
  <c r="Z23" i="8" s="1"/>
  <c r="I12" i="8"/>
  <c r="H12" i="8"/>
  <c r="H14" i="8"/>
  <c r="G10" i="8"/>
  <c r="N10" i="8"/>
  <c r="E12" i="8"/>
  <c r="L14" i="8"/>
  <c r="I14" i="8"/>
  <c r="G30" i="7"/>
  <c r="G29" i="7"/>
  <c r="C6" i="7"/>
  <c r="E29" i="7"/>
  <c r="D13" i="6"/>
  <c r="E31" i="6"/>
  <c r="E16" i="5"/>
  <c r="E24" i="5"/>
  <c r="E25" i="5" s="1"/>
  <c r="W24" i="5"/>
  <c r="W20" i="5"/>
  <c r="D9" i="5"/>
  <c r="D7" i="5"/>
  <c r="D8" i="5" s="1"/>
  <c r="I14" i="4"/>
  <c r="D15" i="4"/>
  <c r="H10" i="3"/>
  <c r="H24" i="3"/>
  <c r="F10" i="3"/>
  <c r="F24" i="3"/>
  <c r="D10" i="3"/>
  <c r="D24" i="3"/>
  <c r="G10" i="3"/>
  <c r="G24" i="3"/>
  <c r="J24" i="3"/>
  <c r="J10" i="3"/>
  <c r="M10" i="3"/>
  <c r="M24" i="3"/>
  <c r="N10" i="3"/>
  <c r="N24" i="3"/>
  <c r="E10" i="3"/>
  <c r="E24" i="3"/>
  <c r="K24" i="3"/>
  <c r="K10" i="3"/>
  <c r="I24" i="3"/>
  <c r="I10" i="3"/>
  <c r="O10" i="3"/>
  <c r="O24" i="3"/>
  <c r="U17" i="3" s="1"/>
  <c r="L10" i="3"/>
  <c r="L24" i="3"/>
  <c r="F11" i="2"/>
  <c r="F8" i="2"/>
  <c r="M11" i="2"/>
  <c r="M8" i="2"/>
  <c r="M7" i="2" s="1"/>
  <c r="I11" i="2"/>
  <c r="I8" i="2"/>
  <c r="E11" i="2"/>
  <c r="E8" i="2"/>
  <c r="L11" i="2"/>
  <c r="L8" i="2"/>
  <c r="D11" i="2"/>
  <c r="D10" i="2" s="1"/>
  <c r="D8" i="2"/>
  <c r="D7" i="2" s="1"/>
  <c r="O11" i="2"/>
  <c r="O8" i="2"/>
  <c r="H11" i="2"/>
  <c r="H8" i="2"/>
  <c r="G11" i="2"/>
  <c r="G10" i="2" s="1"/>
  <c r="G8" i="2"/>
  <c r="G7" i="2" s="1"/>
  <c r="K11" i="2"/>
  <c r="K8" i="2"/>
  <c r="N11" i="2"/>
  <c r="N8" i="2"/>
  <c r="J11" i="2"/>
  <c r="J10" i="2" s="1"/>
  <c r="J8" i="2"/>
  <c r="I23" i="1"/>
  <c r="J23" i="1" s="1"/>
  <c r="F25" i="1"/>
  <c r="F32" i="1" s="1"/>
  <c r="F20" i="1"/>
  <c r="D25" i="1"/>
  <c r="D32" i="1" s="1"/>
  <c r="D20" i="1"/>
  <c r="E25" i="1"/>
  <c r="E32" i="1" s="1"/>
  <c r="E20" i="1"/>
  <c r="I30" i="1"/>
  <c r="J30" i="1" s="1"/>
  <c r="K30" i="1"/>
  <c r="L30" i="1" s="1"/>
  <c r="R20" i="1" s="1"/>
  <c r="S20" i="1" s="1"/>
  <c r="R16" i="1"/>
  <c r="I12" i="1"/>
  <c r="J12" i="1" s="1"/>
  <c r="G20" i="1"/>
  <c r="G25" i="1"/>
  <c r="O9" i="1"/>
  <c r="K12" i="1"/>
  <c r="L12" i="1" s="1"/>
  <c r="O13" i="1" s="1"/>
  <c r="P13" i="1" s="1"/>
  <c r="O16" i="1"/>
  <c r="I28" i="1"/>
  <c r="J28" i="1" s="1"/>
  <c r="H20" i="1"/>
  <c r="H25" i="1"/>
  <c r="H32" i="1" s="1"/>
  <c r="L28" i="1"/>
  <c r="O20" i="1" s="1"/>
  <c r="P20" i="1" s="1"/>
  <c r="I27" i="1"/>
  <c r="J27" i="1" s="1"/>
  <c r="I19" i="1"/>
  <c r="J19" i="1" s="1"/>
  <c r="W9" i="9" l="1"/>
  <c r="G15" i="4"/>
  <c r="G7" i="4" s="1"/>
  <c r="F15" i="4"/>
  <c r="F7" i="4" s="1"/>
  <c r="C24" i="3"/>
  <c r="C10" i="3"/>
  <c r="J7" i="2"/>
  <c r="I7" i="2"/>
  <c r="M10" i="2"/>
  <c r="K10" i="2"/>
  <c r="K7" i="2"/>
  <c r="F7" i="2"/>
  <c r="J17" i="20"/>
  <c r="I18" i="20"/>
  <c r="W14" i="9"/>
  <c r="D6" i="8"/>
  <c r="D10" i="8" s="1"/>
  <c r="D12" i="8"/>
  <c r="R23" i="8" s="1"/>
  <c r="E32" i="6"/>
  <c r="D14" i="6"/>
  <c r="F24" i="5"/>
  <c r="F25" i="5" s="1"/>
  <c r="F16" i="5"/>
  <c r="W15" i="5"/>
  <c r="E9" i="5"/>
  <c r="E17" i="5"/>
  <c r="E7" i="5"/>
  <c r="E8" i="5" s="1"/>
  <c r="J14" i="4"/>
  <c r="I15" i="4"/>
  <c r="I7" i="4" s="1"/>
  <c r="O18" i="4"/>
  <c r="D7" i="4"/>
  <c r="R17" i="3"/>
  <c r="D25" i="3"/>
  <c r="E25" i="3" s="1"/>
  <c r="F25" i="3" s="1"/>
  <c r="G25" i="3" s="1"/>
  <c r="H25" i="3" s="1"/>
  <c r="I25" i="3" s="1"/>
  <c r="J25" i="3" s="1"/>
  <c r="K25" i="3" s="1"/>
  <c r="L25" i="3" s="1"/>
  <c r="M25" i="3" s="1"/>
  <c r="N25" i="3" s="1"/>
  <c r="O25" i="3" s="1"/>
  <c r="L7" i="2"/>
  <c r="L10" i="2"/>
  <c r="F10" i="2"/>
  <c r="H7" i="2"/>
  <c r="E7" i="2"/>
  <c r="E10" i="2"/>
  <c r="H10" i="2"/>
  <c r="N7" i="2"/>
  <c r="O7" i="2"/>
  <c r="M22" i="2"/>
  <c r="N22" i="2" s="1"/>
  <c r="N10" i="2"/>
  <c r="M25" i="2"/>
  <c r="N25" i="2" s="1"/>
  <c r="O10" i="2"/>
  <c r="I10" i="2"/>
  <c r="G32" i="1"/>
  <c r="K25" i="1"/>
  <c r="L25" i="1" s="1"/>
  <c r="U13" i="1" s="1"/>
  <c r="V13" i="1" s="1"/>
  <c r="I25" i="1"/>
  <c r="J25" i="1" s="1"/>
  <c r="U9" i="1"/>
  <c r="K20" i="1"/>
  <c r="R13" i="1" s="1"/>
  <c r="S13" i="1" s="1"/>
  <c r="R9" i="1"/>
  <c r="I20" i="1"/>
  <c r="J20" i="1" s="1"/>
  <c r="K17" i="20" l="1"/>
  <c r="J18" i="20"/>
  <c r="O14" i="6"/>
  <c r="G24" i="5"/>
  <c r="G25" i="5" s="1"/>
  <c r="G16" i="5"/>
  <c r="F9" i="5"/>
  <c r="F17" i="5"/>
  <c r="F7" i="5"/>
  <c r="F8" i="5" s="1"/>
  <c r="K14" i="4"/>
  <c r="J15" i="4"/>
  <c r="J7" i="4" s="1"/>
  <c r="I32" i="1"/>
  <c r="J32" i="1" s="1"/>
  <c r="K32" i="1"/>
  <c r="L32" i="1" s="1"/>
  <c r="U20" i="1" s="1"/>
  <c r="V20" i="1" s="1"/>
  <c r="U16" i="1"/>
  <c r="L17" i="20" l="1"/>
  <c r="K18" i="20"/>
  <c r="H16" i="5"/>
  <c r="H24" i="5"/>
  <c r="H25" i="5" s="1"/>
  <c r="G9" i="5"/>
  <c r="G17" i="5"/>
  <c r="G7" i="5"/>
  <c r="G8" i="5" s="1"/>
  <c r="L14" i="4"/>
  <c r="K15" i="4"/>
  <c r="K7" i="4" s="1"/>
  <c r="L18" i="20" l="1"/>
  <c r="M17" i="20"/>
  <c r="I16" i="5"/>
  <c r="I24" i="5"/>
  <c r="I25" i="5" s="1"/>
  <c r="H9" i="5"/>
  <c r="H17" i="5"/>
  <c r="H7" i="5"/>
  <c r="H8" i="5" s="1"/>
  <c r="M14" i="4"/>
  <c r="L15" i="4"/>
  <c r="L7" i="4" s="1"/>
  <c r="M18" i="20" l="1"/>
  <c r="N17" i="20"/>
  <c r="J16" i="5"/>
  <c r="J24" i="5"/>
  <c r="J25" i="5" s="1"/>
  <c r="I9" i="5"/>
  <c r="I17" i="5"/>
  <c r="I7" i="5"/>
  <c r="I8" i="5" s="1"/>
  <c r="N14" i="4"/>
  <c r="M15" i="4"/>
  <c r="M7" i="4" s="1"/>
  <c r="N18" i="20" l="1"/>
  <c r="O17" i="20"/>
  <c r="K16" i="5"/>
  <c r="K24" i="5"/>
  <c r="K25" i="5" s="1"/>
  <c r="J9" i="5"/>
  <c r="J17" i="5"/>
  <c r="J7" i="5"/>
  <c r="J8" i="5" s="1"/>
  <c r="O14" i="4"/>
  <c r="O15" i="4" s="1"/>
  <c r="N15" i="4"/>
  <c r="N7" i="4" s="1"/>
  <c r="O18" i="20" l="1"/>
  <c r="P17" i="20"/>
  <c r="P18" i="20" s="1"/>
  <c r="L16" i="5"/>
  <c r="L24" i="5"/>
  <c r="L25" i="5" s="1"/>
  <c r="K17" i="5"/>
  <c r="K7" i="5"/>
  <c r="K8" i="5" s="1"/>
  <c r="K9" i="5"/>
  <c r="P15" i="4"/>
  <c r="O19" i="4"/>
  <c r="O20" i="4" s="1"/>
  <c r="O7" i="4"/>
  <c r="M16" i="5" l="1"/>
  <c r="M24" i="5"/>
  <c r="M25" i="5" s="1"/>
  <c r="L7" i="5"/>
  <c r="L8" i="5" s="1"/>
  <c r="L9" i="5"/>
  <c r="L17" i="5"/>
  <c r="N24" i="5" l="1"/>
  <c r="N25" i="5" s="1"/>
  <c r="N16" i="5"/>
  <c r="M9" i="5"/>
  <c r="M17" i="5"/>
  <c r="M7" i="5"/>
  <c r="M8" i="5" s="1"/>
  <c r="O24" i="5" l="1"/>
  <c r="O16" i="5"/>
  <c r="N9" i="5"/>
  <c r="N17" i="5"/>
  <c r="N7" i="5"/>
  <c r="N8" i="5" s="1"/>
  <c r="O25" i="5" l="1"/>
  <c r="Z24" i="5"/>
  <c r="O9" i="5"/>
  <c r="O17" i="5"/>
  <c r="O7" i="5"/>
  <c r="Z20" i="5"/>
  <c r="O8" i="5" l="1"/>
  <c r="Z15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Mike Wiley</author>
  </authors>
  <commentList>
    <comment ref="C9" authorId="0" shapeId="0" xr:uid="{CABF7A79-8D6F-48CA-BFF5-EDFA8ADC98D8}">
      <text>
        <r>
          <rPr>
            <sz val="9"/>
            <color indexed="81"/>
            <rFont val="Tahoma"/>
            <charset val="1"/>
          </rPr>
          <t>Click here to jump to report.</t>
        </r>
      </text>
    </comment>
  </commentList>
</comments>
</file>

<file path=xl/sharedStrings.xml><?xml version="1.0" encoding="utf-8"?>
<sst xmlns="http://schemas.openxmlformats.org/spreadsheetml/2006/main" count="759" uniqueCount="401">
  <si>
    <t>Year</t>
  </si>
  <si>
    <t>*</t>
  </si>
  <si>
    <t>COMPANY</t>
  </si>
  <si>
    <t>DEPARTMENT</t>
  </si>
  <si>
    <t>PRODUCT</t>
  </si>
  <si>
    <t>MM$</t>
  </si>
  <si>
    <t>Y1</t>
  </si>
  <si>
    <t>Y2</t>
  </si>
  <si>
    <t>Y3</t>
  </si>
  <si>
    <t>Actuals</t>
  </si>
  <si>
    <t>Budget</t>
  </si>
  <si>
    <r>
      <t>r</t>
    </r>
    <r>
      <rPr>
        <sz val="11"/>
        <color theme="1"/>
        <rFont val="Calibri"/>
        <family val="2"/>
        <scheme val="minor"/>
      </rPr>
      <t>$</t>
    </r>
  </si>
  <si>
    <r>
      <t>r</t>
    </r>
    <r>
      <rPr>
        <sz val="11"/>
        <color theme="1"/>
        <rFont val="Calibri"/>
        <family val="2"/>
        <scheme val="minor"/>
      </rPr>
      <t>%</t>
    </r>
  </si>
  <si>
    <t>YoY $</t>
  </si>
  <si>
    <t>YoY %</t>
  </si>
  <si>
    <t>Trend Analysis [Actuals]</t>
  </si>
  <si>
    <t>Revenue</t>
  </si>
  <si>
    <t>Hardware</t>
  </si>
  <si>
    <t>Gross Margin</t>
  </si>
  <si>
    <t>EBITDA</t>
  </si>
  <si>
    <t>Training &amp; Consulting</t>
  </si>
  <si>
    <t>Support</t>
  </si>
  <si>
    <t>Total Revenue</t>
  </si>
  <si>
    <t>Cost of Sales</t>
  </si>
  <si>
    <t>Occupancy</t>
  </si>
  <si>
    <t>Working Capital</t>
  </si>
  <si>
    <t>CAPEX</t>
  </si>
  <si>
    <t>Free Cash Flow</t>
  </si>
  <si>
    <t>Materials &amp; Equipment</t>
  </si>
  <si>
    <t>Labor</t>
  </si>
  <si>
    <t>Total COS</t>
  </si>
  <si>
    <t>GM%</t>
  </si>
  <si>
    <t>Operating Expenses</t>
  </si>
  <si>
    <t>SGA</t>
  </si>
  <si>
    <r>
      <rPr>
        <b/>
        <sz val="11"/>
        <color theme="1"/>
        <rFont val="Wingdings 3"/>
        <family val="1"/>
        <charset val="2"/>
      </rPr>
      <t>r</t>
    </r>
    <r>
      <rPr>
        <b/>
        <sz val="11"/>
        <color theme="1"/>
        <rFont val="Calibri"/>
        <family val="2"/>
        <scheme val="minor"/>
      </rPr>
      <t xml:space="preserve"> Working Capital</t>
    </r>
  </si>
  <si>
    <t>Capital Expenses</t>
  </si>
  <si>
    <t>PPE</t>
  </si>
  <si>
    <t>Assets</t>
  </si>
  <si>
    <t>Liabilities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</si>
  <si>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</si>
  <si>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</si>
  <si>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</si>
  <si>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</si>
  <si>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</si>
  <si>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</si>
  <si>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</si>
  <si>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</si>
  <si>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</si>
  <si>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</si>
  <si>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</si>
  <si>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</si>
  <si>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Current Ratio</t>
  </si>
  <si>
    <t>Current Assets / Current Liabilities</t>
  </si>
  <si>
    <t>Quick Ratio (Acid Test)</t>
  </si>
  <si>
    <t>Current Assets - Inventory / Current Liabilities</t>
  </si>
  <si>
    <t>Balance Sheet Accounts</t>
  </si>
  <si>
    <t>in millions</t>
  </si>
  <si>
    <t>Inventory</t>
  </si>
  <si>
    <t>Other Current Assets</t>
  </si>
  <si>
    <t>Total Current Assets</t>
  </si>
  <si>
    <t>Total Current Liabilities</t>
  </si>
  <si>
    <t>Net Change</t>
  </si>
  <si>
    <t>Currrent Ratio</t>
  </si>
  <si>
    <t>in thousands (000)</t>
  </si>
  <si>
    <t>PY Dec</t>
  </si>
  <si>
    <t>Operating Cash Flow KPI</t>
  </si>
  <si>
    <t>Trend</t>
  </si>
  <si>
    <t>GM$</t>
  </si>
  <si>
    <t>Operating Cash Flow</t>
  </si>
  <si>
    <t>Operations Expense</t>
  </si>
  <si>
    <t>Advertising/Public Relations</t>
  </si>
  <si>
    <t>Shipping and Transportation</t>
  </si>
  <si>
    <t>Occupancy Expense</t>
  </si>
  <si>
    <t>Repairs and Maintenance</t>
  </si>
  <si>
    <t>Open</t>
  </si>
  <si>
    <t>Close</t>
  </si>
  <si>
    <t>Telephone Expenses</t>
  </si>
  <si>
    <t>Travel &amp; Entertainment</t>
  </si>
  <si>
    <t>Professional Services</t>
  </si>
  <si>
    <t>Total OPEX</t>
  </si>
  <si>
    <t>Change in Working Capital</t>
  </si>
  <si>
    <t>Cashflow from Operations</t>
  </si>
  <si>
    <t>OPEX</t>
  </si>
  <si>
    <t>Operations effect on Cash Balance</t>
  </si>
  <si>
    <t>Return on Equity</t>
  </si>
  <si>
    <t>Earnings Per Share</t>
  </si>
  <si>
    <t>Income Statement</t>
  </si>
  <si>
    <t>Net Income</t>
  </si>
  <si>
    <t>Balance Sheet</t>
  </si>
  <si>
    <t>Shares outstanding</t>
  </si>
  <si>
    <t>Share Price</t>
  </si>
  <si>
    <t>Shareholders' Equity</t>
  </si>
  <si>
    <t>OB</t>
  </si>
  <si>
    <t>Incr</t>
  </si>
  <si>
    <t>Working Capital KPI</t>
  </si>
  <si>
    <t>Changes</t>
  </si>
  <si>
    <t>Current Assets</t>
  </si>
  <si>
    <t>Cash</t>
  </si>
  <si>
    <t>Accounts Receivable</t>
  </si>
  <si>
    <t>Change in Current Assets</t>
  </si>
  <si>
    <t>Current Liabilities</t>
  </si>
  <si>
    <t>Accounts Payable</t>
  </si>
  <si>
    <t>Accrued Expenses</t>
  </si>
  <si>
    <t>Change in Current Liabilities</t>
  </si>
  <si>
    <t>Other Current Liabilities</t>
  </si>
  <si>
    <t>Total Supply Purchases</t>
  </si>
  <si>
    <t>Beginning AP</t>
  </si>
  <si>
    <t>Ending AP</t>
  </si>
  <si>
    <t>AP Turnover</t>
  </si>
  <si>
    <t>Days Payable</t>
  </si>
  <si>
    <t>Openning</t>
  </si>
  <si>
    <t>Closing</t>
  </si>
  <si>
    <t>AP Turns</t>
  </si>
  <si>
    <t>Supply Purchases</t>
  </si>
  <si>
    <t>AP Balance</t>
  </si>
  <si>
    <t>Debt to Equity Ratio</t>
  </si>
  <si>
    <t>Total Liabilities</t>
  </si>
  <si>
    <t>Change in Liabilities</t>
  </si>
  <si>
    <t>Total Equity</t>
  </si>
  <si>
    <t>Change in Equity</t>
  </si>
  <si>
    <t>Debt to Equity</t>
  </si>
  <si>
    <t>r</t>
  </si>
  <si>
    <t>Equity</t>
  </si>
  <si>
    <t>January</t>
  </si>
  <si>
    <t>December</t>
  </si>
  <si>
    <t>Beginning</t>
  </si>
  <si>
    <t>High</t>
  </si>
  <si>
    <t>End</t>
  </si>
  <si>
    <t>Low</t>
  </si>
  <si>
    <t>in tens of thousands</t>
  </si>
  <si>
    <t>AR Metrics</t>
  </si>
  <si>
    <t>Days Sales outstanding</t>
  </si>
  <si>
    <t>Days Sales Outstanding</t>
  </si>
  <si>
    <t>Average Days Delinquent</t>
  </si>
  <si>
    <t>Best Possible DSO</t>
  </si>
  <si>
    <t>Turnover Ratio</t>
  </si>
  <si>
    <t>Collection Effectiveness Index</t>
  </si>
  <si>
    <t>.</t>
  </si>
  <si>
    <t>Total AR</t>
  </si>
  <si>
    <t>Average AR</t>
  </si>
  <si>
    <t>Total Credit Sales</t>
  </si>
  <si>
    <t>Collections Effectiveness</t>
  </si>
  <si>
    <t>Aging Schedule</t>
  </si>
  <si>
    <t>Current AR</t>
  </si>
  <si>
    <t>31-60</t>
  </si>
  <si>
    <t>61-90</t>
  </si>
  <si>
    <t>90+</t>
  </si>
  <si>
    <t>Ending</t>
  </si>
  <si>
    <t>Days/period</t>
  </si>
  <si>
    <t>Financial KPIs</t>
  </si>
  <si>
    <t>Annual</t>
  </si>
  <si>
    <t>Current &amp; Quick Ratios</t>
  </si>
  <si>
    <t>Net Profit Margin</t>
  </si>
  <si>
    <t>Quick Ratio</t>
  </si>
  <si>
    <t>Total Long-term Liabilities</t>
  </si>
  <si>
    <t>Shareholder's Equity</t>
  </si>
  <si>
    <t>Income Statement Accounts</t>
  </si>
  <si>
    <t>Net Sales</t>
  </si>
  <si>
    <t>Operational Expenses</t>
  </si>
  <si>
    <t>Net Profit</t>
  </si>
  <si>
    <t>Manufacturing KPIs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</si>
  <si>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</si>
  <si>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</si>
  <si>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</si>
  <si>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</si>
  <si>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</si>
  <si>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</si>
  <si>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</si>
  <si>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</si>
  <si>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</si>
  <si>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</si>
  <si>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</si>
  <si>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</si>
  <si>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</si>
  <si>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</si>
  <si>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# of Units Produced</t>
  </si>
  <si>
    <t>Time (Hours)</t>
  </si>
  <si>
    <t>Throughput</t>
  </si>
  <si>
    <t>Cost of Goods Sold</t>
  </si>
  <si>
    <t>Average Inventory</t>
  </si>
  <si>
    <t>Inventory Turns</t>
  </si>
  <si>
    <t>Raw Materials Per Unit</t>
  </si>
  <si>
    <t>Units Produced</t>
  </si>
  <si>
    <t>Projected Customer Demand</t>
  </si>
  <si>
    <t>Scrapped Units</t>
  </si>
  <si>
    <t>Units Prodced</t>
  </si>
  <si>
    <t>Scrap Rate</t>
  </si>
  <si>
    <t>Production Target</t>
  </si>
  <si>
    <t>Production Attainment</t>
  </si>
  <si>
    <t>Dashboard Template courtesy of https://insightsoftware.com</t>
  </si>
  <si>
    <t>Inventory KPIs</t>
  </si>
  <si>
    <t>Inventory Measures</t>
  </si>
  <si>
    <t>Purchase (Components)</t>
  </si>
  <si>
    <t>Defects (Components)</t>
  </si>
  <si>
    <t>Components per Finshed Good</t>
  </si>
  <si>
    <t>Finished Goods Produced (Units)</t>
  </si>
  <si>
    <t>Finished Goods Inventory (Units)</t>
  </si>
  <si>
    <t>Sales (Units)</t>
  </si>
  <si>
    <t>Inventory Loss (Units)</t>
  </si>
  <si>
    <t>Perfect Order</t>
  </si>
  <si>
    <t>Total Orders</t>
  </si>
  <si>
    <t>KPI</t>
  </si>
  <si>
    <t>Turnover</t>
  </si>
  <si>
    <t>Sellthrough Rate</t>
  </si>
  <si>
    <t>Dead Stock</t>
  </si>
  <si>
    <t>Perfect Order Frequency</t>
  </si>
  <si>
    <t>Order Cycle Duration (Days)</t>
  </si>
  <si>
    <t>Sellthrough</t>
  </si>
  <si>
    <t>Order Cycle</t>
  </si>
  <si>
    <t>Retail KPI Dashboard</t>
  </si>
  <si>
    <t>Measures ($M)</t>
  </si>
  <si>
    <t>Sales</t>
  </si>
  <si>
    <t>Direct</t>
  </si>
  <si>
    <t>Indirect</t>
  </si>
  <si>
    <t>e-store</t>
  </si>
  <si>
    <t>Inventory Turnover</t>
  </si>
  <si>
    <t>Gross Profit Margin</t>
  </si>
  <si>
    <t>Sales Channel Profitability</t>
  </si>
  <si>
    <t>Engineering KPI Dashboard</t>
  </si>
  <si>
    <t>Measures ($K)</t>
  </si>
  <si>
    <t>Current FY</t>
  </si>
  <si>
    <t xml:space="preserve">Year +1 </t>
  </si>
  <si>
    <t>Year +2</t>
  </si>
  <si>
    <t>Year +3</t>
  </si>
  <si>
    <t>Baseline Revenue</t>
  </si>
  <si>
    <t>Project A Revenue</t>
  </si>
  <si>
    <t>Support Cost</t>
  </si>
  <si>
    <t>Internal Direct Labor</t>
  </si>
  <si>
    <t>External Direct Labor</t>
  </si>
  <si>
    <t>Product Support Costs</t>
  </si>
  <si>
    <t>R&amp;D Cost (Project A)</t>
  </si>
  <si>
    <t>Payback Period</t>
  </si>
  <si>
    <t>Cost Benefit Ratio</t>
  </si>
  <si>
    <t>Materials and Design</t>
  </si>
  <si>
    <t>Units Economics</t>
  </si>
  <si>
    <t>Number of Projects Supported</t>
  </si>
  <si>
    <t>Engineering Effectiveness</t>
  </si>
  <si>
    <t>Outsourcing Rate</t>
  </si>
  <si>
    <t>Internal Average Wage</t>
  </si>
  <si>
    <t>Internal Headcount</t>
  </si>
  <si>
    <t>External Average Wage</t>
  </si>
  <si>
    <t>External Headcount</t>
  </si>
  <si>
    <t>Insurance KPI Dashboard</t>
  </si>
  <si>
    <t>Measures</t>
  </si>
  <si>
    <t>Total Policies</t>
  </si>
  <si>
    <t>Total Premiums</t>
  </si>
  <si>
    <t>Claims Expense</t>
  </si>
  <si>
    <t>SGA Expense</t>
  </si>
  <si>
    <t>Total Expense</t>
  </si>
  <si>
    <t>Cost per Quote</t>
  </si>
  <si>
    <t>Expense Ratio</t>
  </si>
  <si>
    <t>Average Policy Size</t>
  </si>
  <si>
    <t>Loss Ratio</t>
  </si>
  <si>
    <t>Cost Per Quote</t>
  </si>
  <si>
    <t>Accounts Payable KPIs</t>
  </si>
  <si>
    <t>Terms</t>
  </si>
  <si>
    <t>Discount</t>
  </si>
  <si>
    <t>Average Days Payable Outstanding</t>
  </si>
  <si>
    <t>Total Monthly Invoice Expense</t>
  </si>
  <si>
    <t>Invoices Aged Payable</t>
  </si>
  <si>
    <t>AP Labor cost (hr)</t>
  </si>
  <si>
    <t>Fixed costs/Invoice</t>
  </si>
  <si>
    <t>Invoices Processed (month)</t>
  </si>
  <si>
    <t>Time to process invoice (minutes)</t>
  </si>
  <si>
    <t>Exceptions</t>
  </si>
  <si>
    <t>KPIs</t>
  </si>
  <si>
    <t>Days Payable Outstanding</t>
  </si>
  <si>
    <t>Savings per Term</t>
  </si>
  <si>
    <t>Aged Payables</t>
  </si>
  <si>
    <r>
      <rPr>
        <b/>
        <sz val="11"/>
        <color theme="0" tint="-0.249977111117893"/>
        <rFont val="Calibri"/>
        <family val="2"/>
        <scheme val="minor"/>
      </rPr>
      <t>30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theme="8" tint="-0.249977111117893"/>
        <rFont val="Calibri"/>
        <family val="2"/>
        <scheme val="minor"/>
      </rPr>
      <t>60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theme="9" tint="0.39997558519241921"/>
        <rFont val="Calibri"/>
        <family val="2"/>
        <scheme val="minor"/>
      </rPr>
      <t>90+</t>
    </r>
  </si>
  <si>
    <t>Discounts Captured</t>
  </si>
  <si>
    <t>Discounts Offered</t>
  </si>
  <si>
    <t>% Captured</t>
  </si>
  <si>
    <t>Cost Per Invoice</t>
  </si>
  <si>
    <r>
      <t xml:space="preserve">MoM </t>
    </r>
    <r>
      <rPr>
        <sz val="11"/>
        <color theme="1"/>
        <rFont val="Wingdings 3"/>
        <family val="1"/>
        <charset val="2"/>
      </rPr>
      <t>r</t>
    </r>
  </si>
  <si>
    <t>Invoice Exception Rate</t>
  </si>
  <si>
    <t>Total Cost to Process</t>
  </si>
  <si>
    <t>Net Cost (after discounts)</t>
  </si>
  <si>
    <t>Q1</t>
  </si>
  <si>
    <t>Q2</t>
  </si>
  <si>
    <t>Q3</t>
  </si>
  <si>
    <t>Q4</t>
  </si>
  <si>
    <t>Total Cost</t>
  </si>
  <si>
    <t>Net Cost</t>
  </si>
  <si>
    <t>millions ($M)</t>
  </si>
  <si>
    <t>Current Ratio (Liquidity)</t>
  </si>
  <si>
    <t>C. Assets</t>
  </si>
  <si>
    <t>C. Liabilities</t>
  </si>
  <si>
    <t>Liquidity</t>
  </si>
  <si>
    <t>Debt Coverage</t>
  </si>
  <si>
    <t>Debt</t>
  </si>
  <si>
    <t>Return on Rate Base</t>
  </si>
  <si>
    <t>Rate Base Assets</t>
  </si>
  <si>
    <t>Cost of Capital</t>
  </si>
  <si>
    <t>Corporate Tax Rate</t>
  </si>
  <si>
    <t>Cost of Equity</t>
  </si>
  <si>
    <t>Cost of Debt</t>
  </si>
  <si>
    <t>Population</t>
  </si>
  <si>
    <t>Rev. per Capita</t>
  </si>
  <si>
    <t>MoM  Growth %</t>
  </si>
  <si>
    <t>Operating Expense</t>
  </si>
  <si>
    <t>Budget:</t>
  </si>
  <si>
    <t>All Other</t>
  </si>
  <si>
    <t>Personnel Cost Ratio</t>
  </si>
  <si>
    <t>Actual:</t>
  </si>
  <si>
    <t>Delta</t>
  </si>
  <si>
    <t>Budget Net Income</t>
  </si>
  <si>
    <t>Actual Net Income</t>
  </si>
  <si>
    <t>Total Debt</t>
  </si>
  <si>
    <t>Near-term Solvency</t>
  </si>
  <si>
    <t>Operating Cost per Day</t>
  </si>
  <si>
    <t>Ending Balance</t>
  </si>
  <si>
    <t>Properties</t>
  </si>
  <si>
    <t>Vacancy</t>
  </si>
  <si>
    <t>Occ. Rate</t>
  </si>
  <si>
    <t>Unit Economics (avg)</t>
  </si>
  <si>
    <t>Avg</t>
  </si>
  <si>
    <t>Rental Income</t>
  </si>
  <si>
    <t>Fixed Mortgage</t>
  </si>
  <si>
    <t>Revolving Debt Expense</t>
  </si>
  <si>
    <t>Other Variable Expenses</t>
  </si>
  <si>
    <t>Mortgage Debt Avg  APR</t>
  </si>
  <si>
    <t>Mortgage Term (yrs)</t>
  </si>
  <si>
    <t>Mortgage Debt Balance</t>
  </si>
  <si>
    <t>Revolving Debt Balance</t>
  </si>
  <si>
    <t>FY Total</t>
  </si>
  <si>
    <t>Fixed Expenses</t>
  </si>
  <si>
    <t>Variable Expenses</t>
  </si>
  <si>
    <t>Profit Margin</t>
  </si>
  <si>
    <t>Ending Occupancy</t>
  </si>
  <si>
    <t>Ending Vacancy</t>
  </si>
  <si>
    <t>Annual Revenue</t>
  </si>
  <si>
    <t>Annual Net Profit</t>
  </si>
  <si>
    <t>Revenue / Net Income</t>
  </si>
  <si>
    <t>Expenses</t>
  </si>
  <si>
    <t>Opening Balance</t>
  </si>
  <si>
    <t>Closing Balance</t>
  </si>
  <si>
    <t>Change</t>
  </si>
  <si>
    <t>in thousands (k)</t>
  </si>
  <si>
    <t>Sales Baseline</t>
  </si>
  <si>
    <t>Sales Forecast</t>
  </si>
  <si>
    <t>Change in Sales</t>
  </si>
  <si>
    <r>
      <t xml:space="preserve">Annual </t>
    </r>
    <r>
      <rPr>
        <sz val="11"/>
        <color theme="1"/>
        <rFont val="Wingdings 3"/>
        <family val="1"/>
        <charset val="2"/>
      </rPr>
      <t>r</t>
    </r>
  </si>
  <si>
    <t>OPEX Baseline</t>
  </si>
  <si>
    <t>OPEX Forecast</t>
  </si>
  <si>
    <t>Change in OPEX</t>
  </si>
  <si>
    <t>Net Profit Baseline</t>
  </si>
  <si>
    <t>Net Profit Forecast</t>
  </si>
  <si>
    <t>Change in Net Profit</t>
  </si>
  <si>
    <t>Service Revenue</t>
  </si>
  <si>
    <t>Operating Profit</t>
  </si>
  <si>
    <t>Operatng Profit Margin</t>
  </si>
  <si>
    <t>Accounts Receivables</t>
  </si>
  <si>
    <t>Change in AR</t>
  </si>
  <si>
    <t>AR Days</t>
  </si>
  <si>
    <t>Days Cash on Hand</t>
  </si>
  <si>
    <t>Home Purchases</t>
  </si>
  <si>
    <t>Units Sold</t>
  </si>
  <si>
    <t>Avg List Price</t>
  </si>
  <si>
    <t>Avg Sales Price</t>
  </si>
  <si>
    <r>
      <t>List to Sales %</t>
    </r>
    <r>
      <rPr>
        <sz val="11"/>
        <color theme="1"/>
        <rFont val="Wingdings 3"/>
        <family val="1"/>
        <charset val="2"/>
      </rPr>
      <t>r</t>
    </r>
  </si>
  <si>
    <t>Avg sqft</t>
  </si>
  <si>
    <t>Price per sqft</t>
  </si>
  <si>
    <t>Construction KPI Dashboard</t>
  </si>
  <si>
    <t>Financial</t>
  </si>
  <si>
    <t>Gross Revenue</t>
  </si>
  <si>
    <t>Overhead Expense</t>
  </si>
  <si>
    <t>Bonding/Bid</t>
  </si>
  <si>
    <t>Single Limit</t>
  </si>
  <si>
    <t>Aggregate Limit</t>
  </si>
  <si>
    <t>Bid Development</t>
  </si>
  <si>
    <t>Active Proposals</t>
  </si>
  <si>
    <t>Avg. Deal Size</t>
  </si>
  <si>
    <t>Win Probability</t>
  </si>
  <si>
    <t>WIP (Contracts)</t>
  </si>
  <si>
    <t>Monthly Completion</t>
  </si>
  <si>
    <t>WIP (Aggregate $)</t>
  </si>
  <si>
    <t>Percent of Aggregate</t>
  </si>
  <si>
    <t>FINANCIAL &amp; OPERATIONAL REPORT INDEX</t>
  </si>
  <si>
    <t>FREE CASH FLOW</t>
  </si>
  <si>
    <t>CURRENT RATIOS</t>
  </si>
  <si>
    <t>OPERATING CASH FLOW</t>
  </si>
  <si>
    <t>ROE DASHBOARD</t>
  </si>
  <si>
    <t xml:space="preserve">WORKING CAPITAL </t>
  </si>
  <si>
    <t>AP TURNOVER</t>
  </si>
  <si>
    <t>DEBT TO EQUITY</t>
  </si>
  <si>
    <t>AR KPIS</t>
  </si>
  <si>
    <t xml:space="preserve">FINANCIAL RATIOS </t>
  </si>
  <si>
    <t>ENGINEERING KPI'S</t>
  </si>
  <si>
    <t>MANUFACTURING KPI'S</t>
  </si>
  <si>
    <t>INVENTORY KPI'S</t>
  </si>
  <si>
    <t>RETAIL KPI'S</t>
  </si>
  <si>
    <t>INSURANCE KPI'S</t>
  </si>
  <si>
    <t>ACCOUNTS PAYABLE KPI'S</t>
  </si>
  <si>
    <t>UTILITIES KPI'S</t>
  </si>
  <si>
    <t>GOVERNMENT ENTITY KPI'S</t>
  </si>
  <si>
    <t>ECONOMIC DOWNTURN KPI'S</t>
  </si>
  <si>
    <t>REAL ESTATE DASHBOARD</t>
  </si>
  <si>
    <t>CONSTRUCTION KPI'S</t>
  </si>
  <si>
    <t>HEALTHCARE KPI'S</t>
  </si>
  <si>
    <t>PROPERTY MANAGEMENT KPI'S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</si>
</sst>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"/>
    <numFmt numFmtId="166" formatCode="_(* #,##0_);_(* \(#,##0\);_(* &quot;-&quot;??_);_(@_)"/>
    <numFmt numFmtId="167" formatCode="&quot;$&quot;#,##0"/>
    <numFmt numFmtId="168" formatCode="#,##0.0"/>
    <numFmt numFmtId="169" formatCode="&quot;$&quot;#,##0.00"/>
    <numFmt numFmtId="170" formatCode="&quot;$&quot;#,##0.0"/>
    <numFmt numFmtId="171" formatCode="_(* #,##0.0_);_(* \(#,##0.0\);_(* &quot;-&quot;??_);_(@_)"/>
  </numFmts>
  <fonts count="4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Wingdings 3"/>
      <family val="1"/>
      <charset val="2"/>
    </font>
    <font>
      <b/>
      <sz val="14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1"/>
      <charset val="2"/>
      <scheme val="minor"/>
    </font>
    <font>
      <b/>
      <sz val="14"/>
      <color theme="4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entury Gothic"/>
      <family val="2"/>
    </font>
    <font>
      <u/>
      <sz val="11"/>
      <color theme="10"/>
      <name val="Calibri"/>
      <family val="2"/>
    </font>
    <font>
      <b/>
      <sz val="16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36"/>
      <color theme="7"/>
      <name val="Calibri"/>
      <family val="2"/>
      <scheme val="minor"/>
    </font>
    <font>
      <b/>
      <sz val="14"/>
      <color theme="2" tint="-0.249977111117893"/>
      <name val="Calibri"/>
      <family val="2"/>
      <scheme val="minor"/>
    </font>
    <font>
      <sz val="20"/>
      <name val="Calibri"/>
      <family val="2"/>
      <scheme val="minor"/>
    </font>
    <font>
      <b/>
      <sz val="12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b/>
      <sz val="11"/>
      <color theme="9" tint="0.39997558519241921"/>
      <name val="Calibri"/>
      <family val="2"/>
      <scheme val="minor"/>
    </font>
    <font>
      <sz val="11"/>
      <color theme="1"/>
      <name val="Wingdings 3"/>
      <family val="1"/>
      <charset val="2"/>
    </font>
    <font>
      <b/>
      <sz val="22"/>
      <color theme="1"/>
      <name val="Calibri"/>
      <family val="2"/>
      <scheme val="minor"/>
    </font>
    <font>
      <b/>
      <sz val="28"/>
      <color theme="2"/>
      <name val="Calibri"/>
      <family val="2"/>
      <scheme val="minor"/>
    </font>
    <font>
      <b/>
      <sz val="16"/>
      <color rgb="FF0070C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0"/>
      <color rgb="FF0070C0"/>
      <name val="Calibri"/>
      <family val="2"/>
      <scheme val="minor"/>
    </font>
    <font>
      <sz val="9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7"/>
      </bottom>
      <diagonal/>
    </border>
    <border>
      <left style="dashed">
        <color theme="0" tint="-0.14999847407452621"/>
      </left>
      <right style="dashed">
        <color theme="0" tint="-0.14999847407452621"/>
      </right>
      <top style="dashed">
        <color theme="0" tint="-0.14999847407452621"/>
      </top>
      <bottom style="dashed">
        <color theme="0" tint="-0.14999847407452621"/>
      </bottom>
      <diagonal/>
    </border>
    <border>
      <left/>
      <right/>
      <top/>
      <bottom style="thin">
        <color theme="1"/>
      </bottom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 style="thin">
        <color theme="2"/>
      </left>
      <right/>
      <top/>
      <bottom/>
      <diagonal/>
    </border>
    <border>
      <left/>
      <right style="thin">
        <color theme="2"/>
      </right>
      <top/>
      <bottom/>
      <diagonal/>
    </border>
    <border>
      <left style="thin">
        <color theme="2"/>
      </left>
      <right/>
      <top/>
      <bottom style="thin">
        <color theme="2"/>
      </bottom>
      <diagonal/>
    </border>
    <border>
      <left/>
      <right style="thin">
        <color theme="2"/>
      </right>
      <top/>
      <bottom style="thin">
        <color theme="2"/>
      </bottom>
      <diagonal/>
    </border>
    <border>
      <left style="thin">
        <color theme="2"/>
      </left>
      <right/>
      <top style="thin">
        <color theme="2"/>
      </top>
      <bottom/>
      <diagonal/>
    </border>
    <border>
      <left/>
      <right/>
      <top style="thin">
        <color theme="2"/>
      </top>
      <bottom/>
      <diagonal/>
    </border>
    <border>
      <left/>
      <right style="thin">
        <color theme="2"/>
      </right>
      <top style="thin">
        <color theme="2"/>
      </top>
      <bottom/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/>
      <diagonal/>
    </border>
    <border>
      <left style="thin">
        <color rgb="FF0070C0"/>
      </left>
      <right/>
      <top/>
      <bottom/>
      <diagonal/>
    </border>
    <border>
      <left/>
      <right style="thin">
        <color rgb="FF0070C0"/>
      </right>
      <top/>
      <bottom/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 style="medium">
        <color rgb="FF0070C0"/>
      </right>
      <top/>
      <bottom style="medium">
        <color rgb="FF0070C0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1" fillId="0" borderId="0"/>
    <xf numFmtId="0" fontId="2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32">
    <xf numFmtId="0" fontId="0" fillId="0" borderId="0" xfId="0"/>
    <xf numFmtId="49" fontId="0" fillId="0" borderId="0" xfId="0" applyNumberFormat="1"/>
    <xf numFmtId="0" fontId="0" fillId="2" borderId="0" xfId="0" applyFill="1"/>
    <xf numFmtId="0" fontId="0" fillId="2" borderId="0" xfId="0" applyFill="1" applyAlignment="1">
      <alignment horizontal="right"/>
    </xf>
    <xf numFmtId="39" fontId="0" fillId="2" borderId="0" xfId="0" applyNumberFormat="1" applyFill="1"/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0" borderId="1" xfId="4" applyFont="1" applyBorder="1" applyAlignment="1">
      <alignment horizontal="center" vertical="top"/>
    </xf>
    <xf numFmtId="0" fontId="6" fillId="0" borderId="0" xfId="4" applyAlignment="1">
      <alignment vertical="top" wrapText="1"/>
    </xf>
    <xf numFmtId="0" fontId="6" fillId="0" borderId="2" xfId="4" applyBorder="1" applyAlignment="1">
      <alignment vertical="top" wrapText="1"/>
    </xf>
    <xf numFmtId="0" fontId="0" fillId="2" borderId="3" xfId="0" applyFill="1" applyBorder="1"/>
    <xf numFmtId="0" fontId="0" fillId="2" borderId="4" xfId="0" applyFill="1" applyBorder="1" applyAlignment="1">
      <alignment horizontal="right"/>
    </xf>
    <xf numFmtId="0" fontId="0" fillId="2" borderId="4" xfId="0" applyFill="1" applyBorder="1"/>
    <xf numFmtId="0" fontId="0" fillId="2" borderId="5" xfId="0" applyFill="1" applyBorder="1"/>
    <xf numFmtId="0" fontId="0" fillId="3" borderId="3" xfId="0" applyFill="1" applyBorder="1"/>
    <xf numFmtId="0" fontId="0" fillId="3" borderId="4" xfId="0" applyFill="1" applyBorder="1"/>
    <xf numFmtId="0" fontId="0" fillId="3" borderId="5" xfId="0" applyFill="1" applyBorder="1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2" borderId="6" xfId="0" applyFill="1" applyBorder="1" applyAlignment="1">
      <alignment horizontal="center"/>
    </xf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164" fontId="0" fillId="0" borderId="0" xfId="3" applyNumberFormat="1" applyFont="1" applyFill="1" applyAlignment="1">
      <alignment horizontal="center"/>
    </xf>
    <xf numFmtId="0" fontId="0" fillId="2" borderId="6" xfId="0" applyFill="1" applyBorder="1"/>
    <xf numFmtId="0" fontId="2" fillId="2" borderId="2" xfId="0" applyFont="1" applyFill="1" applyBorder="1" applyAlignment="1">
      <alignment horizontal="right"/>
    </xf>
    <xf numFmtId="0" fontId="0" fillId="2" borderId="2" xfId="0" applyFill="1" applyBorder="1"/>
    <xf numFmtId="44" fontId="0" fillId="2" borderId="2" xfId="2" applyFont="1" applyFill="1" applyBorder="1"/>
    <xf numFmtId="9" fontId="0" fillId="2" borderId="2" xfId="3" applyFont="1" applyFill="1" applyBorder="1"/>
    <xf numFmtId="0" fontId="0" fillId="2" borderId="7" xfId="0" applyFill="1" applyBorder="1"/>
    <xf numFmtId="0" fontId="0" fillId="3" borderId="6" xfId="0" applyFill="1" applyBorder="1"/>
    <xf numFmtId="0" fontId="0" fillId="3" borderId="0" xfId="0" applyFill="1"/>
    <xf numFmtId="0" fontId="0" fillId="3" borderId="7" xfId="0" applyFill="1" applyBorder="1"/>
    <xf numFmtId="37" fontId="9" fillId="2" borderId="0" xfId="0" applyNumberFormat="1" applyFont="1" applyFill="1" applyAlignment="1">
      <alignment horizontal="center"/>
    </xf>
    <xf numFmtId="165" fontId="0" fillId="2" borderId="0" xfId="0" applyNumberFormat="1" applyFill="1" applyAlignment="1">
      <alignment horizontal="center"/>
    </xf>
    <xf numFmtId="164" fontId="10" fillId="2" borderId="0" xfId="3" applyNumberFormat="1" applyFont="1" applyFill="1" applyAlignment="1">
      <alignment horizontal="center"/>
    </xf>
    <xf numFmtId="164" fontId="0" fillId="2" borderId="7" xfId="3" applyNumberFormat="1" applyFont="1" applyFill="1" applyBorder="1"/>
    <xf numFmtId="9" fontId="0" fillId="3" borderId="6" xfId="3" applyFont="1" applyFill="1" applyBorder="1" applyAlignment="1">
      <alignment horizontal="center"/>
    </xf>
    <xf numFmtId="0" fontId="12" fillId="3" borderId="0" xfId="0" applyFont="1" applyFill="1" applyAlignment="1">
      <alignment horizontal="center" vertical="top"/>
    </xf>
    <xf numFmtId="165" fontId="14" fillId="2" borderId="0" xfId="0" applyNumberFormat="1" applyFont="1" applyFill="1" applyAlignment="1">
      <alignment horizontal="center"/>
    </xf>
    <xf numFmtId="165" fontId="10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5" fontId="15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4" fontId="15" fillId="2" borderId="0" xfId="3" applyNumberFormat="1" applyFont="1" applyFill="1" applyAlignment="1">
      <alignment horizontal="center"/>
    </xf>
    <xf numFmtId="164" fontId="10" fillId="2" borderId="0" xfId="3" applyNumberFormat="1" applyFont="1" applyFill="1"/>
    <xf numFmtId="164" fontId="0" fillId="2" borderId="0" xfId="3" applyNumberFormat="1" applyFont="1" applyFill="1" applyAlignment="1">
      <alignment horizontal="right"/>
    </xf>
    <xf numFmtId="0" fontId="2" fillId="2" borderId="2" xfId="0" applyFont="1" applyFill="1" applyBorder="1" applyAlignment="1">
      <alignment horizontal="center"/>
    </xf>
    <xf numFmtId="165" fontId="14" fillId="2" borderId="2" xfId="0" applyNumberFormat="1" applyFont="1" applyFill="1" applyBorder="1" applyAlignment="1">
      <alignment horizontal="center"/>
    </xf>
    <xf numFmtId="165" fontId="10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4" fontId="10" fillId="2" borderId="2" xfId="3" applyNumberFormat="1" applyFont="1" applyFill="1" applyBorder="1"/>
    <xf numFmtId="9" fontId="0" fillId="3" borderId="0" xfId="3" applyFont="1" applyFill="1"/>
    <xf numFmtId="9" fontId="0" fillId="3" borderId="0" xfId="3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164" fontId="0" fillId="2" borderId="0" xfId="3" applyNumberFormat="1" applyFont="1" applyFill="1" applyAlignment="1">
      <alignment horizontal="center"/>
    </xf>
    <xf numFmtId="164" fontId="2" fillId="2" borderId="0" xfId="3" applyNumberFormat="1" applyFont="1" applyFill="1" applyAlignment="1">
      <alignment horizontal="center"/>
    </xf>
    <xf numFmtId="164" fontId="0" fillId="2" borderId="0" xfId="0" applyNumberFormat="1" applyFill="1"/>
    <xf numFmtId="2" fontId="0" fillId="2" borderId="0" xfId="0" applyNumberFormat="1" applyFill="1" applyAlignment="1">
      <alignment horizontal="center"/>
    </xf>
    <xf numFmtId="164" fontId="0" fillId="2" borderId="0" xfId="3" applyNumberFormat="1" applyFont="1" applyFill="1"/>
    <xf numFmtId="2" fontId="0" fillId="2" borderId="2" xfId="0" applyNumberFormat="1" applyFill="1" applyBorder="1" applyAlignment="1">
      <alignment horizontal="center"/>
    </xf>
    <xf numFmtId="164" fontId="10" fillId="2" borderId="2" xfId="3" applyNumberFormat="1" applyFont="1" applyFill="1" applyBorder="1" applyAlignment="1">
      <alignment horizontal="center"/>
    </xf>
    <xf numFmtId="0" fontId="2" fillId="2" borderId="8" xfId="0" applyFont="1" applyFill="1" applyBorder="1" applyAlignment="1">
      <alignment horizontal="right"/>
    </xf>
    <xf numFmtId="165" fontId="15" fillId="2" borderId="8" xfId="0" applyNumberFormat="1" applyFont="1" applyFill="1" applyBorder="1" applyAlignment="1">
      <alignment horizontal="center"/>
    </xf>
    <xf numFmtId="2" fontId="2" fillId="2" borderId="8" xfId="0" applyNumberFormat="1" applyFont="1" applyFill="1" applyBorder="1" applyAlignment="1">
      <alignment horizontal="center"/>
    </xf>
    <xf numFmtId="164" fontId="15" fillId="2" borderId="2" xfId="3" applyNumberFormat="1" applyFont="1" applyFill="1" applyBorder="1" applyAlignment="1">
      <alignment horizontal="center"/>
    </xf>
    <xf numFmtId="165" fontId="15" fillId="2" borderId="2" xfId="0" applyNumberFormat="1" applyFont="1" applyFill="1" applyBorder="1" applyAlignment="1">
      <alignment horizontal="center"/>
    </xf>
    <xf numFmtId="0" fontId="16" fillId="2" borderId="0" xfId="0" applyFont="1" applyFill="1" applyAlignment="1">
      <alignment horizontal="right"/>
    </xf>
    <xf numFmtId="37" fontId="14" fillId="2" borderId="0" xfId="0" applyNumberFormat="1" applyFont="1" applyFill="1" applyAlignment="1">
      <alignment horizontal="center"/>
    </xf>
    <xf numFmtId="37" fontId="0" fillId="2" borderId="0" xfId="0" applyNumberFormat="1" applyFill="1" applyAlignment="1">
      <alignment horizontal="center"/>
    </xf>
    <xf numFmtId="0" fontId="0" fillId="2" borderId="2" xfId="0" applyFill="1" applyBorder="1" applyAlignment="1">
      <alignment horizontal="right"/>
    </xf>
    <xf numFmtId="0" fontId="0" fillId="2" borderId="2" xfId="0" applyFill="1" applyBorder="1" applyAlignment="1">
      <alignment horizontal="center"/>
    </xf>
    <xf numFmtId="164" fontId="15" fillId="2" borderId="8" xfId="3" applyNumberFormat="1" applyFont="1" applyFill="1" applyBorder="1" applyAlignment="1">
      <alignment horizontal="center"/>
    </xf>
    <xf numFmtId="0" fontId="0" fillId="2" borderId="9" xfId="0" applyFill="1" applyBorder="1"/>
    <xf numFmtId="0" fontId="0" fillId="2" borderId="10" xfId="0" applyFill="1" applyBorder="1"/>
    <xf numFmtId="0" fontId="0" fillId="3" borderId="9" xfId="0" applyFill="1" applyBorder="1"/>
    <xf numFmtId="0" fontId="0" fillId="3" borderId="2" xfId="0" applyFill="1" applyBorder="1"/>
    <xf numFmtId="0" fontId="0" fillId="3" borderId="10" xfId="0" applyFill="1" applyBorder="1"/>
    <xf numFmtId="44" fontId="0" fillId="2" borderId="0" xfId="2" applyFont="1" applyFill="1"/>
    <xf numFmtId="37" fontId="9" fillId="2" borderId="4" xfId="0" applyNumberFormat="1" applyFont="1" applyFill="1" applyBorder="1" applyAlignment="1">
      <alignment horizontal="center"/>
    </xf>
    <xf numFmtId="164" fontId="10" fillId="2" borderId="4" xfId="3" applyNumberFormat="1" applyFont="1" applyFill="1" applyBorder="1" applyAlignment="1">
      <alignment horizontal="center"/>
    </xf>
    <xf numFmtId="164" fontId="10" fillId="2" borderId="0" xfId="3" applyNumberFormat="1" applyFont="1" applyFill="1" applyBorder="1" applyAlignment="1">
      <alignment horizontal="center"/>
    </xf>
    <xf numFmtId="37" fontId="9" fillId="2" borderId="2" xfId="0" applyNumberFormat="1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44" fontId="0" fillId="0" borderId="0" xfId="2" applyFont="1" applyFill="1"/>
    <xf numFmtId="164" fontId="10" fillId="0" borderId="0" xfId="3" applyNumberFormat="1" applyFont="1" applyFill="1" applyAlignment="1">
      <alignment horizontal="center"/>
    </xf>
    <xf numFmtId="0" fontId="17" fillId="0" borderId="0" xfId="0" applyFont="1" applyAlignment="1">
      <alignment horizontal="center" vertical="center"/>
    </xf>
    <xf numFmtId="0" fontId="17" fillId="2" borderId="0" xfId="0" applyFont="1" applyFill="1" applyAlignment="1">
      <alignment horizontal="center"/>
    </xf>
    <xf numFmtId="0" fontId="0" fillId="2" borderId="0" xfId="0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65" fontId="0" fillId="2" borderId="0" xfId="1" applyNumberFormat="1" applyFont="1" applyFill="1" applyAlignment="1">
      <alignment horizontal="center"/>
    </xf>
    <xf numFmtId="0" fontId="18" fillId="2" borderId="0" xfId="0" applyFont="1" applyFill="1" applyAlignment="1">
      <alignment horizontal="left" indent="9"/>
    </xf>
    <xf numFmtId="0" fontId="3" fillId="2" borderId="0" xfId="0" applyFont="1" applyFill="1"/>
    <xf numFmtId="0" fontId="19" fillId="2" borderId="2" xfId="0" applyFont="1" applyFill="1" applyBorder="1" applyAlignment="1">
      <alignment horizontal="right"/>
    </xf>
    <xf numFmtId="0" fontId="20" fillId="2" borderId="2" xfId="0" applyFont="1" applyFill="1" applyBorder="1" applyAlignment="1">
      <alignment horizontal="center" vertical="center"/>
    </xf>
    <xf numFmtId="166" fontId="3" fillId="2" borderId="0" xfId="1" applyNumberFormat="1" applyFont="1" applyFill="1"/>
    <xf numFmtId="166" fontId="14" fillId="2" borderId="0" xfId="1" applyNumberFormat="1" applyFont="1" applyFill="1"/>
    <xf numFmtId="49" fontId="14" fillId="0" borderId="0" xfId="1" applyNumberFormat="1" applyFont="1" applyFill="1"/>
    <xf numFmtId="166" fontId="14" fillId="0" borderId="0" xfId="1" applyNumberFormat="1" applyFont="1" applyFill="1"/>
    <xf numFmtId="166" fontId="1" fillId="2" borderId="0" xfId="1" applyNumberFormat="1" applyFill="1"/>
    <xf numFmtId="39" fontId="0" fillId="0" borderId="0" xfId="0" applyNumberFormat="1"/>
    <xf numFmtId="49" fontId="15" fillId="0" borderId="0" xfId="1" applyNumberFormat="1" applyFont="1" applyFill="1"/>
    <xf numFmtId="49" fontId="14" fillId="0" borderId="0" xfId="1" applyNumberFormat="1" applyFont="1" applyFill="1" applyAlignment="1">
      <alignment horizontal="center"/>
    </xf>
    <xf numFmtId="49" fontId="10" fillId="0" borderId="0" xfId="1" applyNumberFormat="1" applyFont="1" applyFill="1"/>
    <xf numFmtId="49" fontId="10" fillId="0" borderId="0" xfId="1" applyNumberFormat="1" applyFont="1" applyFill="1" applyAlignment="1">
      <alignment horizontal="center"/>
    </xf>
    <xf numFmtId="49" fontId="10" fillId="0" borderId="0" xfId="0" applyNumberFormat="1" applyFont="1"/>
    <xf numFmtId="49" fontId="10" fillId="0" borderId="0" xfId="0" applyNumberFormat="1" applyFont="1" applyAlignment="1">
      <alignment horizontal="center"/>
    </xf>
    <xf numFmtId="166" fontId="0" fillId="2" borderId="0" xfId="0" applyNumberFormat="1" applyFill="1"/>
    <xf numFmtId="0" fontId="10" fillId="0" borderId="0" xfId="0" applyFont="1" applyAlignment="1">
      <alignment horizontal="center"/>
    </xf>
    <xf numFmtId="0" fontId="19" fillId="2" borderId="0" xfId="0" applyFont="1" applyFill="1" applyAlignment="1">
      <alignment horizontal="right"/>
    </xf>
    <xf numFmtId="166" fontId="1" fillId="0" borderId="0" xfId="1" applyNumberFormat="1" applyFill="1"/>
    <xf numFmtId="49" fontId="9" fillId="0" borderId="0" xfId="1" applyNumberFormat="1" applyFont="1" applyFill="1"/>
    <xf numFmtId="165" fontId="0" fillId="0" borderId="0" xfId="1" applyNumberFormat="1" applyFont="1" applyFill="1" applyAlignment="1">
      <alignment horizontal="center"/>
    </xf>
    <xf numFmtId="0" fontId="1" fillId="0" borderId="0" xfId="5"/>
    <xf numFmtId="0" fontId="1" fillId="2" borderId="0" xfId="5" applyFill="1"/>
    <xf numFmtId="0" fontId="23" fillId="2" borderId="0" xfId="6" applyFont="1" applyFill="1" applyAlignment="1">
      <alignment horizontal="center"/>
    </xf>
    <xf numFmtId="0" fontId="1" fillId="4" borderId="0" xfId="5" applyFill="1"/>
    <xf numFmtId="0" fontId="1" fillId="2" borderId="0" xfId="5" applyFill="1" applyAlignment="1">
      <alignment horizontal="center" vertical="center"/>
    </xf>
    <xf numFmtId="0" fontId="20" fillId="2" borderId="0" xfId="5" applyFont="1" applyFill="1" applyAlignment="1">
      <alignment horizontal="right" vertical="center"/>
    </xf>
    <xf numFmtId="0" fontId="2" fillId="2" borderId="0" xfId="5" applyFont="1" applyFill="1" applyAlignment="1">
      <alignment horizontal="center" vertical="center"/>
    </xf>
    <xf numFmtId="0" fontId="1" fillId="4" borderId="0" xfId="5" applyFill="1" applyAlignment="1">
      <alignment horizontal="center" vertical="center"/>
    </xf>
    <xf numFmtId="0" fontId="1" fillId="0" borderId="0" xfId="5" applyAlignment="1">
      <alignment horizontal="center" vertical="center"/>
    </xf>
    <xf numFmtId="0" fontId="1" fillId="2" borderId="0" xfId="5" applyFill="1" applyAlignment="1">
      <alignment horizontal="right"/>
    </xf>
    <xf numFmtId="37" fontId="9" fillId="0" borderId="0" xfId="5" applyNumberFormat="1" applyFont="1"/>
    <xf numFmtId="0" fontId="1" fillId="2" borderId="0" xfId="5" applyFill="1" applyAlignment="1">
      <alignment horizontal="center"/>
    </xf>
    <xf numFmtId="166" fontId="10" fillId="2" borderId="0" xfId="7" applyNumberFormat="1" applyFont="1" applyFill="1"/>
    <xf numFmtId="165" fontId="0" fillId="2" borderId="0" xfId="7" applyNumberFormat="1" applyFont="1" applyFill="1" applyAlignment="1">
      <alignment horizontal="center"/>
    </xf>
    <xf numFmtId="0" fontId="2" fillId="3" borderId="0" xfId="5" applyFont="1" applyFill="1" applyAlignment="1">
      <alignment horizontal="left" indent="2"/>
    </xf>
    <xf numFmtId="0" fontId="1" fillId="3" borderId="0" xfId="5" applyFill="1" applyAlignment="1">
      <alignment horizontal="left" indent="2"/>
    </xf>
    <xf numFmtId="0" fontId="1" fillId="4" borderId="0" xfId="5" applyFill="1" applyAlignment="1">
      <alignment horizontal="left" indent="2"/>
    </xf>
    <xf numFmtId="9" fontId="10" fillId="2" borderId="0" xfId="8" applyFont="1" applyFill="1"/>
    <xf numFmtId="0" fontId="3" fillId="2" borderId="0" xfId="5" applyFont="1" applyFill="1"/>
    <xf numFmtId="166" fontId="2" fillId="2" borderId="0" xfId="7" applyNumberFormat="1" applyFont="1" applyFill="1"/>
    <xf numFmtId="165" fontId="1" fillId="2" borderId="0" xfId="5" applyNumberFormat="1" applyFill="1" applyAlignment="1">
      <alignment horizontal="center"/>
    </xf>
    <xf numFmtId="0" fontId="2" fillId="2" borderId="0" xfId="5" applyFont="1" applyFill="1" applyAlignment="1">
      <alignment horizontal="right"/>
    </xf>
    <xf numFmtId="1" fontId="1" fillId="2" borderId="0" xfId="5" applyNumberFormat="1" applyFill="1"/>
    <xf numFmtId="0" fontId="1" fillId="0" borderId="0" xfId="5" applyAlignment="1">
      <alignment horizontal="right"/>
    </xf>
    <xf numFmtId="165" fontId="1" fillId="2" borderId="0" xfId="5" applyNumberFormat="1" applyFill="1"/>
    <xf numFmtId="49" fontId="1" fillId="0" borderId="0" xfId="5" applyNumberFormat="1"/>
    <xf numFmtId="49" fontId="1" fillId="0" borderId="0" xfId="5" applyNumberFormat="1" applyAlignment="1">
      <alignment horizontal="center"/>
    </xf>
    <xf numFmtId="0" fontId="2" fillId="2" borderId="0" xfId="5" applyFont="1" applyFill="1" applyAlignment="1">
      <alignment horizontal="center"/>
    </xf>
    <xf numFmtId="9" fontId="0" fillId="2" borderId="0" xfId="8" applyFont="1" applyFill="1" applyAlignment="1">
      <alignment horizontal="center"/>
    </xf>
    <xf numFmtId="1" fontId="1" fillId="2" borderId="0" xfId="5" applyNumberFormat="1" applyFill="1" applyAlignment="1">
      <alignment horizontal="center"/>
    </xf>
    <xf numFmtId="166" fontId="15" fillId="2" borderId="0" xfId="7" applyNumberFormat="1" applyFont="1" applyFill="1"/>
    <xf numFmtId="0" fontId="2" fillId="2" borderId="0" xfId="5" applyFont="1" applyFill="1"/>
    <xf numFmtId="166" fontId="9" fillId="0" borderId="0" xfId="5" applyNumberFormat="1" applyFont="1"/>
    <xf numFmtId="0" fontId="2" fillId="4" borderId="0" xfId="5" applyFont="1" applyFill="1"/>
    <xf numFmtId="0" fontId="2" fillId="0" borderId="0" xfId="5" applyFont="1"/>
    <xf numFmtId="166" fontId="14" fillId="2" borderId="0" xfId="7" applyNumberFormat="1" applyFont="1" applyFill="1"/>
    <xf numFmtId="0" fontId="2" fillId="4" borderId="0" xfId="5" applyFont="1" applyFill="1" applyAlignment="1">
      <alignment horizontal="left" indent="2"/>
    </xf>
    <xf numFmtId="166" fontId="2" fillId="2" borderId="0" xfId="5" applyNumberFormat="1" applyFont="1" applyFill="1"/>
    <xf numFmtId="166" fontId="1" fillId="2" borderId="0" xfId="7" applyNumberFormat="1" applyFill="1"/>
    <xf numFmtId="166" fontId="1" fillId="2" borderId="0" xfId="5" applyNumberFormat="1" applyFill="1"/>
    <xf numFmtId="9" fontId="3" fillId="2" borderId="0" xfId="8" applyFont="1" applyFill="1"/>
    <xf numFmtId="39" fontId="1" fillId="0" borderId="0" xfId="5" applyNumberFormat="1"/>
    <xf numFmtId="1" fontId="1" fillId="0" borderId="0" xfId="5" applyNumberFormat="1"/>
    <xf numFmtId="9" fontId="3" fillId="0" borderId="0" xfId="8" applyFont="1" applyFill="1"/>
    <xf numFmtId="166" fontId="1" fillId="0" borderId="0" xfId="7" applyNumberFormat="1" applyFill="1"/>
    <xf numFmtId="165" fontId="0" fillId="0" borderId="0" xfId="7" applyNumberFormat="1" applyFont="1" applyFill="1" applyAlignment="1">
      <alignment horizontal="center"/>
    </xf>
    <xf numFmtId="164" fontId="0" fillId="0" borderId="0" xfId="8" applyNumberFormat="1" applyFont="1" applyFill="1"/>
    <xf numFmtId="0" fontId="25" fillId="0" borderId="0" xfId="0" applyFont="1"/>
    <xf numFmtId="0" fontId="6" fillId="2" borderId="0" xfId="4" applyFill="1" applyAlignment="1">
      <alignment horizontal="left"/>
    </xf>
    <xf numFmtId="0" fontId="20" fillId="2" borderId="0" xfId="0" applyFont="1" applyFill="1" applyAlignment="1">
      <alignment horizontal="right" vertical="center"/>
    </xf>
    <xf numFmtId="164" fontId="1" fillId="2" borderId="0" xfId="3" applyNumberFormat="1" applyFill="1" applyAlignment="1">
      <alignment horizontal="center"/>
    </xf>
    <xf numFmtId="0" fontId="2" fillId="2" borderId="0" xfId="0" applyFont="1" applyFill="1"/>
    <xf numFmtId="2" fontId="1" fillId="2" borderId="0" xfId="1" applyNumberFormat="1" applyFill="1" applyAlignment="1">
      <alignment horizontal="center"/>
    </xf>
    <xf numFmtId="0" fontId="3" fillId="2" borderId="0" xfId="0" applyFont="1" applyFill="1" applyAlignment="1">
      <alignment horizontal="center"/>
    </xf>
    <xf numFmtId="39" fontId="14" fillId="2" borderId="0" xfId="1" applyNumberFormat="1" applyFont="1" applyFill="1" applyAlignment="1">
      <alignment horizontal="center" vertical="center"/>
    </xf>
    <xf numFmtId="166" fontId="3" fillId="2" borderId="0" xfId="0" applyNumberFormat="1" applyFont="1" applyFill="1"/>
    <xf numFmtId="3" fontId="14" fillId="2" borderId="0" xfId="1" applyNumberFormat="1" applyFont="1" applyFill="1" applyAlignment="1">
      <alignment horizontal="center" vertical="center"/>
    </xf>
    <xf numFmtId="4" fontId="0" fillId="2" borderId="0" xfId="1" applyNumberFormat="1" applyFont="1" applyFill="1" applyAlignment="1">
      <alignment horizontal="center" vertical="center"/>
    </xf>
    <xf numFmtId="3" fontId="0" fillId="2" borderId="0" xfId="1" applyNumberFormat="1" applyFont="1" applyFill="1" applyAlignment="1">
      <alignment horizontal="center" vertical="center"/>
    </xf>
    <xf numFmtId="9" fontId="3" fillId="2" borderId="0" xfId="3" applyFont="1" applyFill="1" applyAlignment="1">
      <alignment horizontal="center"/>
    </xf>
    <xf numFmtId="3" fontId="0" fillId="2" borderId="0" xfId="0" applyNumberFormat="1" applyFill="1"/>
    <xf numFmtId="0" fontId="10" fillId="2" borderId="0" xfId="0" applyFont="1" applyFill="1"/>
    <xf numFmtId="3" fontId="10" fillId="2" borderId="0" xfId="0" applyNumberFormat="1" applyFont="1" applyFill="1"/>
    <xf numFmtId="9" fontId="10" fillId="2" borderId="0" xfId="3" applyFont="1" applyFill="1"/>
    <xf numFmtId="164" fontId="3" fillId="2" borderId="0" xfId="3" applyNumberFormat="1" applyFont="1" applyFill="1"/>
    <xf numFmtId="9" fontId="3" fillId="2" borderId="0" xfId="3" applyFont="1" applyFill="1"/>
    <xf numFmtId="0" fontId="6" fillId="2" borderId="0" xfId="4" applyFill="1" applyAlignment="1">
      <alignment vertical="center"/>
    </xf>
    <xf numFmtId="0" fontId="0" fillId="4" borderId="0" xfId="0" applyFill="1"/>
    <xf numFmtId="0" fontId="0" fillId="4" borderId="0" xfId="0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" fontId="2" fillId="2" borderId="0" xfId="1" applyNumberFormat="1" applyFont="1" applyFill="1" applyAlignment="1">
      <alignment horizontal="center"/>
    </xf>
    <xf numFmtId="1" fontId="1" fillId="2" borderId="0" xfId="1" applyNumberFormat="1" applyFill="1" applyAlignment="1">
      <alignment horizontal="center"/>
    </xf>
    <xf numFmtId="0" fontId="2" fillId="3" borderId="0" xfId="0" applyFont="1" applyFill="1" applyAlignment="1">
      <alignment horizontal="left" indent="2"/>
    </xf>
    <xf numFmtId="0" fontId="0" fillId="3" borderId="0" xfId="0" applyFill="1" applyAlignment="1">
      <alignment horizontal="left" indent="2"/>
    </xf>
    <xf numFmtId="0" fontId="0" fillId="4" borderId="0" xfId="0" applyFill="1" applyAlignment="1">
      <alignment horizontal="left" indent="2"/>
    </xf>
    <xf numFmtId="165" fontId="0" fillId="2" borderId="0" xfId="0" applyNumberFormat="1" applyFill="1" applyAlignment="1">
      <alignment vertical="center"/>
    </xf>
    <xf numFmtId="165" fontId="26" fillId="2" borderId="0" xfId="0" applyNumberFormat="1" applyFont="1" applyFill="1" applyAlignment="1">
      <alignment vertical="center"/>
    </xf>
    <xf numFmtId="37" fontId="9" fillId="2" borderId="0" xfId="0" applyNumberFormat="1" applyFont="1" applyFill="1"/>
    <xf numFmtId="165" fontId="0" fillId="2" borderId="0" xfId="0" applyNumberFormat="1" applyFill="1"/>
    <xf numFmtId="165" fontId="2" fillId="2" borderId="0" xfId="0" applyNumberFormat="1" applyFont="1" applyFill="1" applyAlignment="1">
      <alignment horizontal="center" vertical="center"/>
    </xf>
    <xf numFmtId="37" fontId="9" fillId="0" borderId="0" xfId="0" applyNumberFormat="1" applyFont="1"/>
    <xf numFmtId="0" fontId="2" fillId="2" borderId="0" xfId="0" applyFont="1" applyFill="1" applyAlignment="1">
      <alignment horizontal="left" indent="2"/>
    </xf>
    <xf numFmtId="166" fontId="2" fillId="2" borderId="0" xfId="1" applyNumberFormat="1" applyFont="1" applyFill="1"/>
    <xf numFmtId="9" fontId="0" fillId="2" borderId="0" xfId="3" applyFont="1" applyFill="1" applyAlignment="1">
      <alignment horizontal="center"/>
    </xf>
    <xf numFmtId="1" fontId="0" fillId="2" borderId="0" xfId="0" applyNumberForma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0" borderId="0" xfId="0" applyFont="1"/>
    <xf numFmtId="0" fontId="2" fillId="4" borderId="0" xfId="0" applyFont="1" applyFill="1" applyAlignment="1">
      <alignment horizontal="left" indent="2"/>
    </xf>
    <xf numFmtId="1" fontId="0" fillId="2" borderId="0" xfId="0" applyNumberFormat="1" applyFill="1" applyAlignment="1">
      <alignment horizontal="center"/>
    </xf>
    <xf numFmtId="0" fontId="0" fillId="4" borderId="0" xfId="0" applyFill="1" applyAlignment="1">
      <alignment horizontal="center"/>
    </xf>
    <xf numFmtId="166" fontId="2" fillId="2" borderId="0" xfId="0" applyNumberFormat="1" applyFont="1" applyFill="1"/>
    <xf numFmtId="164" fontId="0" fillId="0" borderId="0" xfId="3" applyNumberFormat="1" applyFont="1" applyFill="1"/>
    <xf numFmtId="0" fontId="6" fillId="2" borderId="0" xfId="4" applyFill="1"/>
    <xf numFmtId="37" fontId="14" fillId="2" borderId="0" xfId="1" applyNumberFormat="1" applyFont="1" applyFill="1" applyAlignment="1">
      <alignment horizontal="center"/>
    </xf>
    <xf numFmtId="37" fontId="10" fillId="2" borderId="0" xfId="1" applyNumberFormat="1" applyFont="1" applyFill="1" applyAlignment="1">
      <alignment horizontal="center"/>
    </xf>
    <xf numFmtId="2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1" fontId="3" fillId="2" borderId="0" xfId="1" applyNumberFormat="1" applyFont="1" applyFill="1" applyAlignment="1">
      <alignment horizontal="center"/>
    </xf>
    <xf numFmtId="166" fontId="2" fillId="2" borderId="0" xfId="1" applyNumberFormat="1" applyFont="1" applyFill="1" applyAlignment="1">
      <alignment horizontal="center"/>
    </xf>
    <xf numFmtId="166" fontId="2" fillId="2" borderId="0" xfId="1" applyNumberFormat="1" applyFont="1" applyFill="1" applyAlignment="1">
      <alignment horizontal="right"/>
    </xf>
    <xf numFmtId="2" fontId="8" fillId="2" borderId="0" xfId="1" applyNumberFormat="1" applyFont="1" applyFill="1" applyAlignment="1">
      <alignment horizontal="center"/>
    </xf>
    <xf numFmtId="1" fontId="8" fillId="2" borderId="0" xfId="1" applyNumberFormat="1" applyFont="1" applyFill="1" applyAlignment="1">
      <alignment horizontal="center"/>
    </xf>
    <xf numFmtId="2" fontId="10" fillId="2" borderId="0" xfId="1" applyNumberFormat="1" applyFont="1" applyFill="1" applyAlignment="1">
      <alignment horizontal="center"/>
    </xf>
    <xf numFmtId="39" fontId="14" fillId="2" borderId="0" xfId="1" applyNumberFormat="1" applyFont="1" applyFill="1" applyAlignment="1">
      <alignment horizontal="center"/>
    </xf>
    <xf numFmtId="166" fontId="10" fillId="2" borderId="0" xfId="1" applyNumberFormat="1" applyFont="1" applyFill="1" applyAlignment="1">
      <alignment horizontal="center"/>
    </xf>
    <xf numFmtId="0" fontId="14" fillId="2" borderId="0" xfId="0" applyFont="1" applyFill="1"/>
    <xf numFmtId="0" fontId="0" fillId="4" borderId="0" xfId="0" applyFill="1" applyAlignment="1">
      <alignment horizontal="right"/>
    </xf>
    <xf numFmtId="0" fontId="14" fillId="4" borderId="0" xfId="0" applyFont="1" applyFill="1"/>
    <xf numFmtId="165" fontId="0" fillId="4" borderId="0" xfId="1" applyNumberFormat="1" applyFont="1" applyFill="1" applyAlignment="1">
      <alignment horizontal="center"/>
    </xf>
    <xf numFmtId="0" fontId="7" fillId="4" borderId="0" xfId="0" applyFont="1" applyFill="1" applyAlignment="1">
      <alignment horizontal="right"/>
    </xf>
    <xf numFmtId="0" fontId="2" fillId="4" borderId="0" xfId="0" applyFont="1" applyFill="1" applyAlignment="1">
      <alignment horizontal="right"/>
    </xf>
    <xf numFmtId="166" fontId="15" fillId="4" borderId="0" xfId="1" applyNumberFormat="1" applyFont="1" applyFill="1"/>
    <xf numFmtId="1" fontId="0" fillId="4" borderId="0" xfId="0" applyNumberFormat="1" applyFill="1"/>
    <xf numFmtId="2" fontId="0" fillId="2" borderId="0" xfId="0" applyNumberFormat="1" applyFill="1"/>
    <xf numFmtId="1" fontId="0" fillId="4" borderId="0" xfId="0" applyNumberFormat="1" applyFill="1" applyAlignment="1">
      <alignment horizontal="right"/>
    </xf>
    <xf numFmtId="0" fontId="0" fillId="3" borderId="0" xfId="0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39" fontId="14" fillId="2" borderId="0" xfId="1" applyNumberFormat="1" applyFont="1" applyFill="1"/>
    <xf numFmtId="0" fontId="2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9" fontId="8" fillId="3" borderId="0" xfId="0" applyNumberFormat="1" applyFont="1" applyFill="1" applyAlignment="1">
      <alignment horizontal="center" vertical="center"/>
    </xf>
    <xf numFmtId="9" fontId="8" fillId="2" borderId="0" xfId="0" applyNumberFormat="1" applyFont="1" applyFill="1" applyAlignment="1">
      <alignment horizontal="center" vertical="center"/>
    </xf>
    <xf numFmtId="0" fontId="6" fillId="2" borderId="0" xfId="4" applyFill="1" applyAlignment="1">
      <alignment horizontal="center"/>
    </xf>
    <xf numFmtId="9" fontId="8" fillId="4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right" vertical="center"/>
    </xf>
    <xf numFmtId="0" fontId="21" fillId="2" borderId="0" xfId="0" applyFont="1" applyFill="1" applyAlignment="1">
      <alignment horizontal="left" indent="1"/>
    </xf>
    <xf numFmtId="37" fontId="9" fillId="2" borderId="0" xfId="1" applyNumberFormat="1" applyFont="1" applyFill="1" applyAlignment="1">
      <alignment horizontal="center" vertical="center"/>
    </xf>
    <xf numFmtId="167" fontId="9" fillId="2" borderId="0" xfId="2" applyNumberFormat="1" applyFont="1" applyFill="1" applyAlignment="1">
      <alignment horizontal="center" vertical="center"/>
    </xf>
    <xf numFmtId="37" fontId="15" fillId="2" borderId="0" xfId="1" applyNumberFormat="1" applyFont="1" applyFill="1" applyAlignment="1">
      <alignment horizontal="center" vertical="center"/>
    </xf>
    <xf numFmtId="0" fontId="9" fillId="2" borderId="0" xfId="0" applyFont="1" applyFill="1" applyAlignment="1">
      <alignment horizontal="center"/>
    </xf>
    <xf numFmtId="0" fontId="6" fillId="2" borderId="0" xfId="4" applyFill="1" applyAlignment="1">
      <alignment horizontal="right"/>
    </xf>
    <xf numFmtId="0" fontId="6" fillId="0" borderId="0" xfId="4"/>
    <xf numFmtId="0" fontId="29" fillId="2" borderId="0" xfId="0" applyFont="1" applyFill="1" applyAlignment="1">
      <alignment horizontal="right"/>
    </xf>
    <xf numFmtId="0" fontId="0" fillId="2" borderId="0" xfId="0" applyFill="1" applyAlignment="1">
      <alignment horizontal="right" indent="1"/>
    </xf>
    <xf numFmtId="3" fontId="9" fillId="2" borderId="0" xfId="1" applyNumberFormat="1" applyFont="1" applyFill="1" applyBorder="1" applyAlignment="1">
      <alignment horizontal="center" vertical="center"/>
    </xf>
    <xf numFmtId="3" fontId="2" fillId="2" borderId="0" xfId="0" applyNumberFormat="1" applyFont="1" applyFill="1"/>
    <xf numFmtId="167" fontId="9" fillId="2" borderId="0" xfId="2" applyNumberFormat="1" applyFont="1" applyFill="1" applyBorder="1" applyAlignment="1">
      <alignment horizontal="center" vertical="center"/>
    </xf>
    <xf numFmtId="4" fontId="10" fillId="2" borderId="0" xfId="0" applyNumberFormat="1" applyFont="1" applyFill="1" applyAlignment="1">
      <alignment horizontal="center"/>
    </xf>
    <xf numFmtId="4" fontId="2" fillId="2" borderId="0" xfId="0" applyNumberFormat="1" applyFont="1" applyFill="1"/>
    <xf numFmtId="9" fontId="10" fillId="2" borderId="0" xfId="3" applyFont="1" applyFill="1" applyBorder="1" applyAlignment="1">
      <alignment horizontal="center" vertical="center"/>
    </xf>
    <xf numFmtId="9" fontId="2" fillId="2" borderId="0" xfId="3" applyFont="1" applyFill="1"/>
    <xf numFmtId="3" fontId="1" fillId="2" borderId="0" xfId="1" applyNumberFormat="1" applyFont="1" applyFill="1" applyBorder="1" applyAlignment="1">
      <alignment horizontal="center" vertical="center"/>
    </xf>
    <xf numFmtId="9" fontId="1" fillId="2" borderId="0" xfId="3" applyFont="1" applyFill="1" applyBorder="1" applyAlignment="1">
      <alignment horizontal="center" vertical="center"/>
    </xf>
    <xf numFmtId="9" fontId="2" fillId="2" borderId="0" xfId="3" applyFont="1" applyFill="1" applyAlignment="1">
      <alignment horizontal="center"/>
    </xf>
    <xf numFmtId="168" fontId="30" fillId="2" borderId="0" xfId="0" applyNumberFormat="1" applyFont="1" applyFill="1" applyAlignment="1">
      <alignment horizontal="center" vertical="center"/>
    </xf>
    <xf numFmtId="9" fontId="30" fillId="2" borderId="0" xfId="3" applyFont="1" applyFill="1" applyBorder="1" applyAlignment="1">
      <alignment horizontal="center" vertical="center"/>
    </xf>
    <xf numFmtId="9" fontId="31" fillId="2" borderId="0" xfId="3" applyFont="1" applyFill="1" applyBorder="1" applyAlignment="1">
      <alignment horizontal="center" vertical="center"/>
    </xf>
    <xf numFmtId="169" fontId="30" fillId="2" borderId="0" xfId="0" applyNumberFormat="1" applyFont="1" applyFill="1" applyAlignment="1">
      <alignment horizontal="center" vertical="center"/>
    </xf>
    <xf numFmtId="168" fontId="9" fillId="2" borderId="0" xfId="1" applyNumberFormat="1" applyFont="1" applyFill="1" applyAlignment="1">
      <alignment horizontal="center"/>
    </xf>
    <xf numFmtId="167" fontId="15" fillId="2" borderId="0" xfId="2" applyNumberFormat="1" applyFont="1" applyFill="1" applyBorder="1" applyAlignment="1">
      <alignment horizontal="center" vertical="center"/>
    </xf>
    <xf numFmtId="4" fontId="10" fillId="2" borderId="0" xfId="1" applyNumberFormat="1" applyFont="1" applyFill="1" applyAlignment="1">
      <alignment horizontal="center"/>
    </xf>
    <xf numFmtId="170" fontId="10" fillId="2" borderId="0" xfId="2" applyNumberFormat="1" applyFont="1" applyFill="1" applyBorder="1" applyAlignment="1">
      <alignment horizontal="center" vertical="center"/>
    </xf>
    <xf numFmtId="170" fontId="2" fillId="2" borderId="0" xfId="3" applyNumberFormat="1" applyFont="1" applyFill="1" applyAlignment="1">
      <alignment horizontal="center"/>
    </xf>
    <xf numFmtId="6" fontId="0" fillId="2" borderId="0" xfId="0" applyNumberFormat="1" applyFill="1"/>
    <xf numFmtId="167" fontId="2" fillId="2" borderId="0" xfId="0" applyNumberFormat="1" applyFont="1" applyFill="1" applyAlignment="1">
      <alignment horizontal="center"/>
    </xf>
    <xf numFmtId="167" fontId="9" fillId="2" borderId="0" xfId="0" applyNumberFormat="1" applyFont="1" applyFill="1" applyAlignment="1">
      <alignment horizontal="center"/>
    </xf>
    <xf numFmtId="167" fontId="10" fillId="2" borderId="0" xfId="0" applyNumberFormat="1" applyFont="1" applyFill="1" applyAlignment="1">
      <alignment horizontal="center"/>
    </xf>
    <xf numFmtId="9" fontId="10" fillId="2" borderId="0" xfId="3" applyFont="1" applyFill="1" applyAlignment="1">
      <alignment horizontal="center"/>
    </xf>
    <xf numFmtId="167" fontId="9" fillId="3" borderId="12" xfId="0" applyNumberFormat="1" applyFont="1" applyFill="1" applyBorder="1" applyAlignment="1">
      <alignment horizontal="center"/>
    </xf>
    <xf numFmtId="3" fontId="9" fillId="2" borderId="0" xfId="1" applyNumberFormat="1" applyFont="1" applyFill="1" applyAlignment="1">
      <alignment horizontal="center"/>
    </xf>
    <xf numFmtId="3" fontId="15" fillId="2" borderId="0" xfId="1" applyNumberFormat="1" applyFont="1" applyFill="1" applyAlignment="1">
      <alignment horizontal="center"/>
    </xf>
    <xf numFmtId="167" fontId="10" fillId="2" borderId="0" xfId="2" applyNumberFormat="1" applyFont="1" applyFill="1" applyBorder="1" applyAlignment="1">
      <alignment horizontal="center" vertical="center"/>
    </xf>
    <xf numFmtId="0" fontId="6" fillId="0" borderId="0" xfId="4" applyAlignment="1">
      <alignment horizontal="right" vertical="center"/>
    </xf>
    <xf numFmtId="0" fontId="0" fillId="2" borderId="13" xfId="0" applyFill="1" applyBorder="1"/>
    <xf numFmtId="1" fontId="9" fillId="2" borderId="14" xfId="1" applyNumberFormat="1" applyFont="1" applyFill="1" applyBorder="1" applyAlignment="1">
      <alignment horizontal="center"/>
    </xf>
    <xf numFmtId="1" fontId="9" fillId="2" borderId="0" xfId="1" applyNumberFormat="1" applyFont="1" applyFill="1" applyBorder="1" applyAlignment="1">
      <alignment horizontal="center"/>
    </xf>
    <xf numFmtId="1" fontId="9" fillId="2" borderId="15" xfId="1" applyNumberFormat="1" applyFont="1" applyFill="1" applyBorder="1" applyAlignment="1">
      <alignment horizontal="center"/>
    </xf>
    <xf numFmtId="0" fontId="9" fillId="2" borderId="16" xfId="0" applyFont="1" applyFill="1" applyBorder="1" applyAlignment="1">
      <alignment horizontal="center"/>
    </xf>
    <xf numFmtId="164" fontId="9" fillId="2" borderId="16" xfId="3" applyNumberFormat="1" applyFont="1" applyFill="1" applyBorder="1" applyAlignment="1">
      <alignment horizontal="center"/>
    </xf>
    <xf numFmtId="167" fontId="9" fillId="2" borderId="17" xfId="2" applyNumberFormat="1" applyFont="1" applyFill="1" applyBorder="1" applyAlignment="1">
      <alignment horizontal="center" vertical="center"/>
    </xf>
    <xf numFmtId="167" fontId="9" fillId="2" borderId="18" xfId="2" applyNumberFormat="1" applyFont="1" applyFill="1" applyBorder="1" applyAlignment="1">
      <alignment horizontal="center" vertical="center"/>
    </xf>
    <xf numFmtId="167" fontId="9" fillId="2" borderId="19" xfId="2" applyNumberFormat="1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/>
    </xf>
    <xf numFmtId="164" fontId="9" fillId="2" borderId="20" xfId="3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indent="1"/>
    </xf>
    <xf numFmtId="167" fontId="9" fillId="2" borderId="21" xfId="2" applyNumberFormat="1" applyFont="1" applyFill="1" applyBorder="1" applyAlignment="1">
      <alignment horizontal="center" vertical="center"/>
    </xf>
    <xf numFmtId="1" fontId="9" fillId="2" borderId="22" xfId="1" applyNumberFormat="1" applyFont="1" applyFill="1" applyBorder="1" applyAlignment="1">
      <alignment horizontal="center"/>
    </xf>
    <xf numFmtId="1" fontId="9" fillId="2" borderId="23" xfId="1" applyNumberFormat="1" applyFont="1" applyFill="1" applyBorder="1" applyAlignment="1">
      <alignment horizontal="center"/>
    </xf>
    <xf numFmtId="1" fontId="9" fillId="2" borderId="24" xfId="1" applyNumberFormat="1" applyFont="1" applyFill="1" applyBorder="1" applyAlignment="1">
      <alignment horizontal="center"/>
    </xf>
    <xf numFmtId="1" fontId="9" fillId="2" borderId="21" xfId="1" applyNumberFormat="1" applyFont="1" applyFill="1" applyBorder="1" applyAlignment="1">
      <alignment horizontal="center"/>
    </xf>
    <xf numFmtId="1" fontId="9" fillId="2" borderId="25" xfId="1" applyNumberFormat="1" applyFont="1" applyFill="1" applyBorder="1" applyAlignment="1">
      <alignment horizontal="center"/>
    </xf>
    <xf numFmtId="169" fontId="9" fillId="2" borderId="26" xfId="2" applyNumberFormat="1" applyFont="1" applyFill="1" applyBorder="1" applyAlignment="1">
      <alignment horizontal="center" vertical="center"/>
    </xf>
    <xf numFmtId="169" fontId="9" fillId="2" borderId="27" xfId="2" applyNumberFormat="1" applyFont="1" applyFill="1" applyBorder="1" applyAlignment="1">
      <alignment horizontal="center" vertical="center"/>
    </xf>
    <xf numFmtId="169" fontId="9" fillId="2" borderId="28" xfId="2" applyNumberFormat="1" applyFont="1" applyFill="1" applyBorder="1" applyAlignment="1">
      <alignment horizontal="center" vertical="center"/>
    </xf>
    <xf numFmtId="169" fontId="9" fillId="2" borderId="22" xfId="2" applyNumberFormat="1" applyFont="1" applyFill="1" applyBorder="1" applyAlignment="1">
      <alignment horizontal="center" vertical="center"/>
    </xf>
    <xf numFmtId="169" fontId="9" fillId="2" borderId="0" xfId="2" applyNumberFormat="1" applyFont="1" applyFill="1" applyBorder="1" applyAlignment="1">
      <alignment horizontal="center" vertical="center"/>
    </xf>
    <xf numFmtId="169" fontId="9" fillId="2" borderId="23" xfId="2" applyNumberFormat="1" applyFont="1" applyFill="1" applyBorder="1" applyAlignment="1">
      <alignment horizontal="center" vertical="center"/>
    </xf>
    <xf numFmtId="3" fontId="9" fillId="2" borderId="22" xfId="1" applyNumberFormat="1" applyFont="1" applyFill="1" applyBorder="1" applyAlignment="1">
      <alignment horizontal="center"/>
    </xf>
    <xf numFmtId="3" fontId="9" fillId="2" borderId="0" xfId="1" applyNumberFormat="1" applyFont="1" applyFill="1" applyBorder="1" applyAlignment="1">
      <alignment horizontal="center"/>
    </xf>
    <xf numFmtId="3" fontId="9" fillId="2" borderId="23" xfId="1" applyNumberFormat="1" applyFont="1" applyFill="1" applyBorder="1" applyAlignment="1">
      <alignment horizontal="center"/>
    </xf>
    <xf numFmtId="1" fontId="9" fillId="2" borderId="29" xfId="1" applyNumberFormat="1" applyFont="1" applyFill="1" applyBorder="1" applyAlignment="1">
      <alignment horizontal="center"/>
    </xf>
    <xf numFmtId="1" fontId="9" fillId="2" borderId="30" xfId="1" applyNumberFormat="1" applyFont="1" applyFill="1" applyBorder="1" applyAlignment="1">
      <alignment horizontal="center"/>
    </xf>
    <xf numFmtId="1" fontId="9" fillId="2" borderId="31" xfId="1" applyNumberFormat="1" applyFont="1" applyFill="1" applyBorder="1" applyAlignment="1">
      <alignment horizontal="center"/>
    </xf>
    <xf numFmtId="169" fontId="9" fillId="2" borderId="0" xfId="2" applyNumberFormat="1" applyFont="1" applyFill="1" applyAlignment="1">
      <alignment horizontal="center" vertical="center"/>
    </xf>
    <xf numFmtId="0" fontId="2" fillId="2" borderId="2" xfId="0" applyFont="1" applyFill="1" applyBorder="1" applyAlignment="1">
      <alignment horizontal="right" indent="1"/>
    </xf>
    <xf numFmtId="169" fontId="9" fillId="2" borderId="2" xfId="2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horizontal="right" indent="2"/>
    </xf>
    <xf numFmtId="1" fontId="10" fillId="2" borderId="0" xfId="1" applyNumberFormat="1" applyFont="1" applyFill="1" applyAlignment="1">
      <alignment horizontal="center"/>
    </xf>
    <xf numFmtId="0" fontId="0" fillId="2" borderId="0" xfId="0" applyFill="1" applyAlignment="1">
      <alignment horizontal="right" indent="2"/>
    </xf>
    <xf numFmtId="167" fontId="10" fillId="2" borderId="0" xfId="2" applyNumberFormat="1" applyFont="1" applyFill="1" applyAlignment="1">
      <alignment horizontal="center" vertical="center"/>
    </xf>
    <xf numFmtId="8" fontId="0" fillId="2" borderId="0" xfId="0" applyNumberFormat="1" applyFill="1" applyAlignment="1">
      <alignment horizontal="center"/>
    </xf>
    <xf numFmtId="0" fontId="2" fillId="2" borderId="0" xfId="0" applyFont="1" applyFill="1" applyAlignment="1">
      <alignment horizontal="right" indent="2"/>
    </xf>
    <xf numFmtId="169" fontId="10" fillId="2" borderId="0" xfId="2" applyNumberFormat="1" applyFont="1" applyFill="1" applyAlignment="1">
      <alignment horizontal="center" vertical="center"/>
    </xf>
    <xf numFmtId="43" fontId="0" fillId="2" borderId="0" xfId="1" applyFont="1" applyFill="1" applyAlignment="1">
      <alignment horizontal="center"/>
    </xf>
    <xf numFmtId="164" fontId="0" fillId="2" borderId="0" xfId="3" applyNumberFormat="1" applyFont="1" applyFill="1" applyBorder="1" applyAlignment="1">
      <alignment horizontal="center"/>
    </xf>
    <xf numFmtId="10" fontId="0" fillId="2" borderId="0" xfId="3" applyNumberFormat="1" applyFont="1" applyFill="1" applyAlignment="1">
      <alignment horizontal="center"/>
    </xf>
    <xf numFmtId="10" fontId="0" fillId="2" borderId="0" xfId="3" applyNumberFormat="1" applyFont="1" applyFill="1" applyBorder="1" applyAlignment="1">
      <alignment horizontal="center"/>
    </xf>
    <xf numFmtId="6" fontId="2" fillId="2" borderId="0" xfId="0" applyNumberFormat="1" applyFont="1" applyFill="1" applyAlignment="1">
      <alignment horizontal="center"/>
    </xf>
    <xf numFmtId="2" fontId="0" fillId="2" borderId="0" xfId="1" applyNumberFormat="1" applyFont="1" applyFill="1" applyAlignment="1">
      <alignment horizontal="center"/>
    </xf>
    <xf numFmtId="3" fontId="9" fillId="2" borderId="0" xfId="1" applyNumberFormat="1" applyFont="1" applyFill="1" applyAlignment="1">
      <alignment horizontal="center" vertical="center"/>
    </xf>
    <xf numFmtId="6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/>
    </xf>
    <xf numFmtId="3" fontId="1" fillId="2" borderId="0" xfId="1" applyNumberFormat="1" applyFont="1" applyFill="1" applyAlignment="1">
      <alignment horizontal="center" vertical="center"/>
    </xf>
    <xf numFmtId="9" fontId="9" fillId="2" borderId="0" xfId="3" applyFont="1" applyFill="1" applyAlignment="1">
      <alignment horizontal="center"/>
    </xf>
    <xf numFmtId="9" fontId="9" fillId="2" borderId="0" xfId="0" applyNumberFormat="1" applyFont="1" applyFill="1" applyAlignment="1">
      <alignment horizontal="center"/>
    </xf>
    <xf numFmtId="6" fontId="9" fillId="2" borderId="0" xfId="0" applyNumberFormat="1" applyFont="1" applyFill="1" applyAlignment="1">
      <alignment horizontal="center"/>
    </xf>
    <xf numFmtId="0" fontId="20" fillId="2" borderId="0" xfId="0" applyFont="1" applyFill="1" applyAlignment="1">
      <alignment horizontal="right" indent="1"/>
    </xf>
    <xf numFmtId="0" fontId="0" fillId="2" borderId="0" xfId="0" applyFill="1" applyAlignment="1">
      <alignment vertical="center"/>
    </xf>
    <xf numFmtId="0" fontId="0" fillId="5" borderId="0" xfId="0" applyFill="1" applyAlignment="1">
      <alignment horizontal="center"/>
    </xf>
    <xf numFmtId="0" fontId="10" fillId="2" borderId="0" xfId="0" applyFont="1" applyFill="1" applyAlignment="1">
      <alignment horizontal="center"/>
    </xf>
    <xf numFmtId="9" fontId="0" fillId="5" borderId="0" xfId="3" applyFont="1" applyFill="1" applyAlignment="1">
      <alignment horizontal="center"/>
    </xf>
    <xf numFmtId="167" fontId="0" fillId="5" borderId="0" xfId="0" applyNumberFormat="1" applyFill="1" applyAlignment="1">
      <alignment horizontal="center"/>
    </xf>
    <xf numFmtId="167" fontId="0" fillId="2" borderId="0" xfId="0" applyNumberFormat="1" applyFill="1" applyAlignment="1">
      <alignment horizontal="center"/>
    </xf>
    <xf numFmtId="164" fontId="9" fillId="2" borderId="0" xfId="0" applyNumberFormat="1" applyFont="1" applyFill="1" applyAlignment="1">
      <alignment horizontal="center"/>
    </xf>
    <xf numFmtId="0" fontId="9" fillId="2" borderId="0" xfId="1" applyNumberFormat="1" applyFont="1" applyFill="1" applyAlignment="1">
      <alignment horizontal="center" vertical="center"/>
    </xf>
    <xf numFmtId="167" fontId="2" fillId="5" borderId="0" xfId="0" applyNumberFormat="1" applyFont="1" applyFill="1" applyAlignment="1">
      <alignment horizontal="center"/>
    </xf>
    <xf numFmtId="0" fontId="20" fillId="2" borderId="0" xfId="0" applyFont="1" applyFill="1" applyAlignment="1">
      <alignment horizontal="right"/>
    </xf>
    <xf numFmtId="166" fontId="9" fillId="2" borderId="0" xfId="1" applyNumberFormat="1" applyFont="1" applyFill="1" applyBorder="1"/>
    <xf numFmtId="166" fontId="9" fillId="2" borderId="0" xfId="1" applyNumberFormat="1" applyFont="1" applyFill="1"/>
    <xf numFmtId="166" fontId="0" fillId="2" borderId="0" xfId="1" applyNumberFormat="1" applyFont="1" applyFill="1" applyBorder="1"/>
    <xf numFmtId="166" fontId="0" fillId="2" borderId="0" xfId="1" applyNumberFormat="1" applyFont="1" applyFill="1"/>
    <xf numFmtId="0" fontId="2" fillId="2" borderId="0" xfId="0" applyFont="1" applyFill="1" applyAlignment="1">
      <alignment horizontal="center" vertical="center" wrapText="1"/>
    </xf>
    <xf numFmtId="9" fontId="9" fillId="2" borderId="0" xfId="0" applyNumberFormat="1" applyFont="1" applyFill="1"/>
    <xf numFmtId="166" fontId="15" fillId="2" borderId="0" xfId="1" applyNumberFormat="1" applyFont="1" applyFill="1"/>
    <xf numFmtId="171" fontId="0" fillId="2" borderId="0" xfId="1" applyNumberFormat="1" applyFont="1" applyFill="1"/>
    <xf numFmtId="0" fontId="2" fillId="0" borderId="0" xfId="0" applyFont="1" applyAlignment="1">
      <alignment horizontal="right"/>
    </xf>
    <xf numFmtId="166" fontId="1" fillId="2" borderId="0" xfId="1" applyNumberFormat="1" applyFont="1" applyFill="1"/>
    <xf numFmtId="1" fontId="14" fillId="2" borderId="0" xfId="1" applyNumberFormat="1" applyFont="1" applyFill="1" applyAlignment="1">
      <alignment horizontal="center"/>
    </xf>
    <xf numFmtId="167" fontId="14" fillId="2" borderId="0" xfId="2" applyNumberFormat="1" applyFont="1" applyFill="1" applyAlignment="1">
      <alignment horizontal="center"/>
    </xf>
    <xf numFmtId="169" fontId="10" fillId="2" borderId="0" xfId="2" applyNumberFormat="1" applyFont="1" applyFill="1" applyAlignment="1">
      <alignment horizontal="center"/>
    </xf>
    <xf numFmtId="1" fontId="1" fillId="2" borderId="0" xfId="1" applyNumberFormat="1" applyFont="1" applyFill="1" applyAlignment="1">
      <alignment horizontal="center"/>
    </xf>
    <xf numFmtId="0" fontId="6" fillId="0" borderId="0" xfId="4" applyAlignment="1">
      <alignment vertical="center"/>
    </xf>
    <xf numFmtId="167" fontId="1" fillId="2" borderId="0" xfId="2" applyNumberFormat="1" applyFont="1" applyFill="1" applyBorder="1" applyAlignment="1">
      <alignment horizontal="center" vertical="center"/>
    </xf>
    <xf numFmtId="9" fontId="9" fillId="2" borderId="0" xfId="3" applyFont="1" applyFill="1" applyBorder="1" applyAlignment="1">
      <alignment horizontal="center" vertical="center"/>
    </xf>
    <xf numFmtId="9" fontId="15" fillId="2" borderId="0" xfId="3" applyFont="1" applyFill="1" applyBorder="1" applyAlignment="1">
      <alignment horizontal="center" vertical="center"/>
    </xf>
    <xf numFmtId="3" fontId="0" fillId="2" borderId="0" xfId="0" applyNumberFormat="1" applyFill="1" applyAlignment="1">
      <alignment horizontal="center"/>
    </xf>
    <xf numFmtId="168" fontId="15" fillId="2" borderId="0" xfId="1" applyNumberFormat="1" applyFont="1" applyFill="1" applyAlignment="1">
      <alignment horizontal="center"/>
    </xf>
    <xf numFmtId="0" fontId="0" fillId="0" borderId="37" xfId="0" applyBorder="1"/>
    <xf numFmtId="37" fontId="9" fillId="2" borderId="0" xfId="0" applyNumberFormat="1" applyFont="1" applyFill="1" applyAlignment="1">
      <alignment horizontal="center"/>
    </xf>
    <xf numFmtId="37" fontId="9" fillId="2" borderId="0" xfId="0" applyNumberFormat="1" applyFont="1" applyFill="1" applyAlignment="1">
      <alignment horizontal="center"/>
    </xf>
    <xf numFmtId="37" fontId="9" fillId="2" borderId="0" xfId="0" applyNumberFormat="1" applyFont="1" applyFill="1" applyAlignment="1">
      <alignment horizontal="center"/>
    </xf>
    <xf numFmtId="165" fontId="14" fillId="2" borderId="2" xfId="0" applyNumberFormat="1" applyFont="1" applyFill="1" applyBorder="1" applyAlignment="1">
      <alignment horizontal="center"/>
    </xf>
    <xf numFmtId="0" fontId="17" fillId="0" borderId="39" xfId="0" applyFont="1" applyBorder="1" applyAlignment="1">
      <alignment horizontal="center" vertical="center"/>
    </xf>
    <xf numFmtId="0" fontId="17" fillId="2" borderId="40" xfId="0" applyFont="1" applyFill="1" applyBorder="1" applyAlignment="1">
      <alignment horizontal="center"/>
    </xf>
    <xf numFmtId="0" fontId="17" fillId="0" borderId="38" xfId="0" applyFont="1" applyBorder="1" applyAlignment="1">
      <alignment horizontal="center" vertical="center"/>
    </xf>
    <xf numFmtId="43" fontId="2" fillId="2" borderId="0" xfId="0" applyNumberFormat="1" applyFont="1" applyFill="1" applyAlignment="1">
      <alignment horizontal="center"/>
    </xf>
    <xf numFmtId="0" fontId="40" fillId="0" borderId="36" xfId="0" applyFont="1" applyBorder="1"/>
    <xf numFmtId="0" fontId="40" fillId="0" borderId="0" xfId="0" applyFont="1"/>
    <xf numFmtId="0" fontId="40" fillId="0" borderId="35" xfId="0" applyFont="1" applyBorder="1"/>
    <xf numFmtId="0" fontId="39" fillId="0" borderId="35" xfId="0" applyFont="1" applyBorder="1" applyAlignment="1">
      <alignment horizontal="left"/>
    </xf>
    <xf numFmtId="0" fontId="17" fillId="2" borderId="38" xfId="0" applyFont="1" applyFill="1" applyBorder="1" applyAlignment="1">
      <alignment horizontal="center"/>
    </xf>
    <xf numFmtId="0" fontId="40" fillId="2" borderId="32" xfId="0" applyFont="1" applyFill="1" applyBorder="1"/>
    <xf numFmtId="0" fontId="39" fillId="2" borderId="33" xfId="4" applyFont="1" applyFill="1" applyBorder="1" applyAlignment="1">
      <alignment horizontal="left" vertical="center"/>
    </xf>
    <xf numFmtId="0" fontId="40" fillId="2" borderId="33" xfId="0" applyFont="1" applyFill="1" applyBorder="1" applyAlignment="1">
      <alignment vertical="center"/>
    </xf>
    <xf numFmtId="0" fontId="40" fillId="2" borderId="33" xfId="0" applyFont="1" applyFill="1" applyBorder="1"/>
    <xf numFmtId="0" fontId="40" fillId="2" borderId="34" xfId="0" applyFont="1" applyFill="1" applyBorder="1"/>
    <xf numFmtId="0" fontId="39" fillId="2" borderId="0" xfId="4" applyFont="1" applyFill="1" applyBorder="1" applyAlignment="1">
      <alignment horizontal="left" vertical="center"/>
    </xf>
    <xf numFmtId="0" fontId="40" fillId="2" borderId="0" xfId="0" applyFont="1" applyFill="1" applyBorder="1" applyAlignment="1">
      <alignment vertical="center"/>
    </xf>
    <xf numFmtId="0" fontId="40" fillId="2" borderId="0" xfId="0" applyFont="1" applyFill="1" applyBorder="1"/>
    <xf numFmtId="0" fontId="40" fillId="2" borderId="37" xfId="0" applyFont="1" applyFill="1" applyBorder="1"/>
    <xf numFmtId="0" fontId="0" fillId="0" borderId="0" xfId="0" applyAlignment="1">
      <alignment vertical="center"/>
    </xf>
    <xf numFmtId="0" fontId="41" fillId="6" borderId="33" xfId="0" applyFont="1" applyFill="1" applyBorder="1" applyAlignment="1">
      <alignment horizontal="centerContinuous" vertical="center"/>
    </xf>
    <xf numFmtId="0" fontId="32" fillId="6" borderId="33" xfId="0" applyFont="1" applyFill="1" applyBorder="1" applyAlignment="1">
      <alignment horizontal="centerContinuous" vertical="center"/>
    </xf>
    <xf numFmtId="165" fontId="13" fillId="2" borderId="0" xfId="1" applyNumberFormat="1" applyFont="1" applyFill="1" applyAlignment="1">
      <alignment horizontal="center" vertical="center"/>
    </xf>
    <xf numFmtId="9" fontId="2" fillId="2" borderId="0" xfId="3" applyFont="1" applyFill="1" applyAlignment="1">
      <alignment horizontal="center"/>
    </xf>
    <xf numFmtId="0" fontId="0" fillId="0" borderId="0" xfId="0" applyAlignment="1">
      <alignment horizontal="center"/>
    </xf>
    <xf numFmtId="0" fontId="11" fillId="2" borderId="0" xfId="0" applyFont="1" applyFill="1" applyAlignment="1">
      <alignment horizontal="center" vertical="top"/>
    </xf>
    <xf numFmtId="0" fontId="11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164" fontId="13" fillId="2" borderId="0" xfId="3" applyNumberFormat="1" applyFont="1" applyFill="1" applyAlignment="1">
      <alignment horizontal="center" vertical="center"/>
    </xf>
    <xf numFmtId="0" fontId="2" fillId="2" borderId="2" xfId="0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43" fontId="21" fillId="2" borderId="0" xfId="0" applyNumberFormat="1" applyFont="1" applyFill="1" applyAlignment="1">
      <alignment horizontal="center" vertical="center"/>
    </xf>
    <xf numFmtId="0" fontId="24" fillId="2" borderId="0" xfId="5" applyFont="1" applyFill="1" applyAlignment="1">
      <alignment horizontal="center" vertical="center"/>
    </xf>
    <xf numFmtId="0" fontId="2" fillId="2" borderId="0" xfId="5" applyFont="1" applyFill="1" applyAlignment="1">
      <alignment horizontal="center"/>
    </xf>
    <xf numFmtId="0" fontId="1" fillId="2" borderId="0" xfId="5" applyFill="1" applyAlignment="1">
      <alignment horizontal="center"/>
    </xf>
    <xf numFmtId="0" fontId="2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24" fillId="2" borderId="0" xfId="0" applyFont="1" applyFill="1" applyAlignment="1">
      <alignment horizontal="center" vertical="center"/>
    </xf>
    <xf numFmtId="165" fontId="26" fillId="2" borderId="0" xfId="0" applyNumberFormat="1" applyFont="1" applyFill="1" applyAlignment="1">
      <alignment horizontal="center" vertical="center"/>
    </xf>
    <xf numFmtId="1" fontId="24" fillId="2" borderId="0" xfId="0" applyNumberFormat="1" applyFont="1" applyFill="1" applyAlignment="1">
      <alignment horizontal="center" vertical="center"/>
    </xf>
    <xf numFmtId="0" fontId="14" fillId="2" borderId="0" xfId="0" applyFont="1" applyFill="1" applyAlignment="1">
      <alignment horizontal="center"/>
    </xf>
    <xf numFmtId="0" fontId="6" fillId="2" borderId="0" xfId="4" applyFill="1" applyAlignment="1">
      <alignment horizontal="center"/>
    </xf>
    <xf numFmtId="0" fontId="27" fillId="2" borderId="0" xfId="0" applyFont="1" applyFill="1" applyAlignment="1">
      <alignment horizontal="center"/>
    </xf>
    <xf numFmtId="0" fontId="2" fillId="4" borderId="0" xfId="0" applyFont="1" applyFill="1" applyAlignment="1">
      <alignment horizontal="right" vertical="center"/>
    </xf>
    <xf numFmtId="2" fontId="8" fillId="2" borderId="0" xfId="1" applyNumberFormat="1" applyFont="1" applyFill="1" applyAlignment="1">
      <alignment horizontal="center" vertical="center"/>
    </xf>
    <xf numFmtId="9" fontId="8" fillId="2" borderId="0" xfId="0" applyNumberFormat="1" applyFont="1" applyFill="1" applyAlignment="1">
      <alignment horizontal="center" vertical="center"/>
    </xf>
    <xf numFmtId="9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165" fontId="26" fillId="2" borderId="0" xfId="1" applyNumberFormat="1" applyFont="1" applyFill="1" applyAlignment="1">
      <alignment horizontal="center" vertical="center"/>
    </xf>
    <xf numFmtId="0" fontId="28" fillId="2" borderId="0" xfId="0" applyFont="1" applyFill="1" applyAlignment="1">
      <alignment horizontal="center"/>
    </xf>
    <xf numFmtId="0" fontId="28" fillId="2" borderId="11" xfId="0" applyFont="1" applyFill="1" applyBorder="1" applyAlignment="1">
      <alignment horizontal="center"/>
    </xf>
    <xf numFmtId="0" fontId="28" fillId="2" borderId="0" xfId="0" applyFont="1" applyFill="1" applyAlignment="1">
      <alignment horizontal="center" vertical="top"/>
    </xf>
    <xf numFmtId="167" fontId="32" fillId="2" borderId="0" xfId="3" applyNumberFormat="1" applyFont="1" applyFill="1" applyAlignment="1">
      <alignment horizontal="center" vertical="center"/>
    </xf>
    <xf numFmtId="9" fontId="32" fillId="2" borderId="0" xfId="3" applyFont="1" applyFill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5" fontId="0" fillId="2" borderId="0" xfId="0" applyNumberFormat="1" applyFill="1" applyAlignment="1">
      <alignment horizontal="center"/>
    </xf>
    <xf numFmtId="0" fontId="2" fillId="2" borderId="0" xfId="0" applyFont="1" applyFill="1" applyAlignment="1">
      <alignment horizontal="center" vertical="center"/>
    </xf>
    <xf numFmtId="167" fontId="24" fillId="2" borderId="0" xfId="0" applyNumberFormat="1" applyFont="1" applyFill="1" applyAlignment="1">
      <alignment horizontal="center" vertical="center"/>
    </xf>
    <xf numFmtId="43" fontId="24" fillId="2" borderId="0" xfId="0" applyNumberFormat="1" applyFont="1" applyFill="1" applyAlignment="1">
      <alignment horizontal="center" vertical="center"/>
    </xf>
    <xf numFmtId="167" fontId="37" fillId="2" borderId="0" xfId="0" applyNumberFormat="1" applyFont="1" applyFill="1" applyAlignment="1">
      <alignment horizontal="left" vertical="center"/>
    </xf>
    <xf numFmtId="0" fontId="37" fillId="2" borderId="0" xfId="0" applyFont="1" applyFill="1" applyAlignment="1">
      <alignment horizontal="left" vertical="center"/>
    </xf>
    <xf numFmtId="0" fontId="38" fillId="2" borderId="0" xfId="0" applyFont="1" applyFill="1" applyAlignment="1">
      <alignment horizontal="left" vertical="center" indent="4"/>
    </xf>
  </cellXfs>
  <cellStyles count="9">
    <cellStyle name="Comma" xfId="1" builtinId="3"/>
    <cellStyle name="Comma 2 2" xfId="7" xr:uid="{A0890581-24E8-4F9E-9E7A-09784FCF7670}"/>
    <cellStyle name="Currency" xfId="2" builtinId="4"/>
    <cellStyle name="Hyperlink" xfId="4" builtinId="8"/>
    <cellStyle name="Hyperlink 2" xfId="6" xr:uid="{2135653A-B098-4494-AFCC-8CC5371F330C}"/>
    <cellStyle name="Normal" xfId="0" builtinId="0"/>
    <cellStyle name="Normal 2 4" xfId="5" xr:uid="{9675570C-1FEF-4CF3-B1E2-3E9C68A9E40E}"/>
    <cellStyle name="Percent" xfId="3" builtinId="5"/>
    <cellStyle name="Percent 2" xfId="8" xr:uid="{FB6799A9-67BC-47EC-88DF-A483C4529379}"/>
  </cellStyles>
  <dxfs count="62">
    <dxf>
      <font>
        <color rgb="FF9C0006"/>
      </font>
    </dxf>
    <dxf>
      <font>
        <color theme="9" tint="0.39994506668294322"/>
      </font>
      <fill>
        <patternFill patternType="none">
          <bgColor auto="1"/>
        </patternFill>
      </fill>
    </dxf>
    <dxf>
      <font>
        <color theme="9"/>
      </font>
      <fill>
        <patternFill patternType="none">
          <bgColor auto="1"/>
        </patternFill>
      </fill>
    </dxf>
    <dxf>
      <font>
        <color rgb="FFC00000"/>
      </font>
      <fill>
        <patternFill patternType="none">
          <bgColor auto="1"/>
        </patternFill>
      </fill>
    </dxf>
    <dxf>
      <font>
        <color theme="9"/>
      </font>
      <fill>
        <patternFill patternType="none">
          <bgColor auto="1"/>
        </patternFill>
      </fill>
    </dxf>
    <dxf>
      <font>
        <color rgb="FFC00000"/>
      </font>
      <fill>
        <patternFill patternType="none">
          <bgColor auto="1"/>
        </patternFill>
      </fill>
    </dxf>
    <dxf>
      <font>
        <color theme="9"/>
      </font>
      <fill>
        <patternFill patternType="none">
          <bgColor auto="1"/>
        </patternFill>
      </fill>
    </dxf>
    <dxf>
      <font>
        <color rgb="FFC00000"/>
      </font>
      <fill>
        <patternFill patternType="none">
          <bgColor auto="1"/>
        </patternFill>
      </fill>
    </dxf>
    <dxf>
      <font>
        <color theme="9"/>
      </font>
      <fill>
        <patternFill patternType="none">
          <bgColor auto="1"/>
        </patternFill>
      </fill>
    </dxf>
    <dxf>
      <font>
        <color rgb="FFC00000"/>
      </font>
      <fill>
        <patternFill patternType="none">
          <bgColor auto="1"/>
        </patternFill>
      </fill>
    </dxf>
    <dxf>
      <font>
        <color theme="9"/>
      </font>
      <fill>
        <patternFill patternType="none">
          <bgColor auto="1"/>
        </patternFill>
      </fill>
    </dxf>
    <dxf>
      <font>
        <color rgb="FFC00000"/>
      </font>
      <fill>
        <patternFill patternType="none">
          <bgColor auto="1"/>
        </patternFill>
      </fill>
    </dxf>
    <dxf>
      <font>
        <color theme="9"/>
      </font>
      <fill>
        <patternFill patternType="none">
          <bgColor auto="1"/>
        </patternFill>
      </fill>
    </dxf>
    <dxf>
      <font>
        <color rgb="FFC00000"/>
      </font>
      <fill>
        <patternFill patternType="none">
          <bgColor auto="1"/>
        </patternFill>
      </fill>
    </dxf>
    <dxf>
      <font>
        <color rgb="FFC00000"/>
      </font>
      <fill>
        <patternFill patternType="none">
          <bgColor auto="1"/>
        </patternFill>
      </fill>
    </dxf>
    <dxf>
      <font>
        <color theme="9"/>
      </font>
      <fill>
        <patternFill patternType="none">
          <bgColor auto="1"/>
        </patternFill>
      </fill>
    </dxf>
    <dxf>
      <font>
        <color rgb="FFFF0000"/>
      </font>
    </dxf>
    <dxf>
      <font>
        <color theme="9"/>
      </font>
      <fill>
        <patternFill patternType="none">
          <bgColor auto="1"/>
        </patternFill>
      </fill>
    </dxf>
    <dxf>
      <font>
        <color theme="9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theme="9"/>
      </font>
    </dxf>
    <dxf>
      <font>
        <color rgb="FFC00000"/>
      </font>
    </dxf>
    <dxf>
      <font>
        <color theme="9" tint="-0.24994659260841701"/>
      </font>
    </dxf>
    <dxf>
      <font>
        <color rgb="FFC00000"/>
      </font>
    </dxf>
    <dxf>
      <font>
        <color theme="9" tint="-0.24994659260841701"/>
      </font>
    </dxf>
    <dxf>
      <font>
        <color rgb="FFC00000"/>
      </font>
    </dxf>
    <dxf>
      <font>
        <color theme="9" tint="-0.24994659260841701"/>
      </font>
    </dxf>
    <dxf>
      <font>
        <color rgb="FFC00000"/>
      </font>
    </dxf>
    <dxf>
      <font>
        <color theme="9" tint="-0.24994659260841701"/>
      </font>
    </dxf>
    <dxf>
      <font>
        <color rgb="FFC00000"/>
      </font>
    </dxf>
    <dxf>
      <font>
        <color theme="9" tint="-0.24994659260841701"/>
      </font>
    </dxf>
    <dxf>
      <font>
        <color rgb="FFC00000"/>
      </font>
    </dxf>
    <dxf>
      <font>
        <color theme="9" tint="-0.24994659260841701"/>
      </font>
    </dxf>
    <dxf>
      <font>
        <color rgb="FFC00000"/>
      </font>
    </dxf>
    <dxf>
      <font>
        <color theme="9" tint="-0.24994659260841701"/>
      </font>
    </dxf>
    <dxf>
      <font>
        <color rgb="FFC00000"/>
      </font>
    </dxf>
    <dxf>
      <font>
        <color theme="9" tint="-0.24994659260841701"/>
      </font>
    </dxf>
    <dxf>
      <font>
        <color rgb="FFC00000"/>
      </font>
    </dxf>
    <dxf>
      <font>
        <color theme="9" tint="-0.24994659260841701"/>
      </font>
    </dxf>
    <dxf>
      <font>
        <color rgb="FFC00000"/>
      </font>
    </dxf>
    <dxf>
      <font>
        <color theme="9" tint="-0.24994659260841701"/>
      </font>
    </dxf>
    <dxf>
      <font>
        <color rgb="FFC00000"/>
      </font>
    </dxf>
    <dxf>
      <font>
        <color theme="9" tint="-0.24994659260841701"/>
      </font>
    </dxf>
    <dxf>
      <font>
        <color rgb="FFC00000"/>
      </font>
    </dxf>
    <dxf>
      <font>
        <color theme="9" tint="-0.24994659260841701"/>
      </font>
    </dxf>
    <dxf>
      <font>
        <color rgb="FFC00000"/>
      </font>
    </dxf>
    <dxf>
      <font>
        <color theme="9" tint="-0.24994659260841701"/>
      </font>
    </dxf>
    <dxf>
      <font>
        <color rgb="FFC00000"/>
      </font>
    </dxf>
    <dxf>
      <font>
        <color theme="9" tint="-0.24994659260841701"/>
      </font>
    </dxf>
    <dxf>
      <font>
        <color rgb="FFC00000"/>
      </font>
    </dxf>
    <dxf>
      <font>
        <color theme="9" tint="-0.24994659260841701"/>
      </font>
    </dxf>
    <dxf>
      <font>
        <color rgb="FFC00000"/>
      </font>
    </dxf>
    <dxf>
      <font>
        <color theme="9" tint="-0.24994659260841701"/>
      </font>
    </dxf>
    <dxf>
      <font>
        <color rgb="FFC00000"/>
      </font>
    </dxf>
    <dxf>
      <font>
        <color theme="9" tint="-0.24994659260841701"/>
      </font>
    </dxf>
    <dxf>
      <font>
        <color rgb="FFC00000"/>
      </font>
    </dxf>
    <dxf>
      <font>
        <color theme="9" tint="-0.24994659260841701"/>
      </font>
    </dxf>
    <dxf>
      <font>
        <color rgb="FFC00000"/>
      </font>
    </dxf>
    <dxf>
      <font>
        <color theme="9" tint="-0.24994659260841701"/>
      </font>
    </dxf>
    <dxf>
      <font>
        <color rgb="FFC00000"/>
      </font>
    </dxf>
    <dxf>
      <font>
        <color theme="9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9" Type="http://schemas.openxmlformats.org/officeDocument/2006/relationships/externalLink" Target="externalLinks/externalLink1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19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17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externalLink" Target="externalLinks/externalLink13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20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5"/>
          <c:order val="5"/>
          <c:tx>
            <c:strRef>
              <c:f>'Free Cash Flow'!$C$12</c:f>
              <c:strCache>
                <c:ptCount val="1"/>
                <c:pt idx="0">
                  <c:v>Total Revenue</c:v>
                </c:pt>
              </c:strCache>
            </c:strRef>
          </c:tx>
          <c:spPr>
            <a:solidFill>
              <a:srgbClr val="34B273"/>
            </a:solidFill>
            <a:ln>
              <a:noFill/>
            </a:ln>
            <a:effectLst/>
          </c:spPr>
          <c:invertIfNegative val="0"/>
          <c:cat>
            <c:strRef>
              <c:f>'Free Cash Flow'!$D$6:$G$6</c:f>
              <c:strCache>
                <c:ptCount val="4"/>
                <c:pt idx="0">
                  <c:v>Y1</c:v>
                </c:pt>
                <c:pt idx="1">
                  <c:v>Y2</c:v>
                </c:pt>
                <c:pt idx="2">
                  <c:v>Y3</c:v>
                </c:pt>
                <c:pt idx="3">
                  <c:v>Actuals</c:v>
                </c:pt>
              </c:strCache>
            </c:strRef>
          </c:cat>
          <c:val>
            <c:numRef>
              <c:f>'Free Cash Flow'!$D$12:$G$12</c:f>
              <c:numCache>
                <c:formatCode>0.0</c:formatCode>
                <c:ptCount val="4"/>
                <c:pt idx="0">
                  <c:v>3289.5461733000002</c:v>
                </c:pt>
                <c:pt idx="1">
                  <c:v>2673.5026592999998</c:v>
                </c:pt>
                <c:pt idx="2">
                  <c:v>3466.7528960999998</c:v>
                </c:pt>
                <c:pt idx="3">
                  <c:v>3466.7528960999998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F-4B18-BAAC-A62857311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axId val="-2109917432"/>
        <c:axId val="-21099136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'Free Cash Flow'!$C$7</c15:sqref>
                        </c15:formulaRef>
                      </c:ext>
                    </c:extLst>
                    <c:strCache>
                      <c:ptCount val="1"/>
                      <c:pt idx="0">
                        <c:v>Revenue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'Free Cash Flow'!$D$6:$G$6</c15:sqref>
                        </c15:formulaRef>
                      </c:ext>
                    </c:extLst>
                    <c:strCache>
                      <c:ptCount val="4"/>
                      <c:pt idx="0">
                        <c:v>Y1</c:v>
                      </c:pt>
                      <c:pt idx="1">
                        <c:v>Y2</c:v>
                      </c:pt>
                      <c:pt idx="2">
                        <c:v>Y3</c:v>
                      </c:pt>
                      <c:pt idx="3">
                        <c:v>Actuals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'Free Cash Flow'!$D$7:$G$7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72F-4B18-BAAC-A62857311571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Flow'!$C$8</c15:sqref>
                        </c15:formulaRef>
                      </c:ext>
                    </c:extLst>
                    <c:strCache>
                      <c:ptCount val="1"/>
                      <c:pt idx="0">
                        <c:v>Hardware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Flow'!$D$6:$G$6</c15:sqref>
                        </c15:formulaRef>
                      </c:ext>
                    </c:extLst>
                    <c:strCache>
                      <c:ptCount val="4"/>
                      <c:pt idx="0">
                        <c:v>Y1</c:v>
                      </c:pt>
                      <c:pt idx="1">
                        <c:v>Y2</c:v>
                      </c:pt>
                      <c:pt idx="2">
                        <c:v>Y3</c:v>
                      </c:pt>
                      <c:pt idx="3">
                        <c:v>Actuals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Flow'!$D$8:$G$8</c15:sqref>
                        </c15:formulaRef>
                      </c:ext>
                    </c:extLst>
                    <c:numCache>
                      <c:formatCode>#,##0_);\(#,##0\)</c:formatCode>
                      <c:ptCount val="4"/>
                      <c:pt idx="0">
                        <c:v>2147.4629193999999</c:v>
                      </c:pt>
                      <c:pt idx="1">
                        <c:v>1683.8875913999998</c:v>
                      </c:pt>
                      <c:pt idx="2">
                        <c:v>2469.941108</c:v>
                      </c:pt>
                      <c:pt idx="3">
                        <c:v>2469.941108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72F-4B18-BAAC-A62857311571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Flow'!$C$9</c15:sqref>
                        </c15:formulaRef>
                      </c:ext>
                    </c:extLst>
                    <c:strCache>
                      <c:ptCount val="1"/>
                      <c:pt idx="0">
                        <c:v>Training &amp; Consulting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Flow'!$D$6:$G$6</c15:sqref>
                        </c15:formulaRef>
                      </c:ext>
                    </c:extLst>
                    <c:strCache>
                      <c:ptCount val="4"/>
                      <c:pt idx="0">
                        <c:v>Y1</c:v>
                      </c:pt>
                      <c:pt idx="1">
                        <c:v>Y2</c:v>
                      </c:pt>
                      <c:pt idx="2">
                        <c:v>Y3</c:v>
                      </c:pt>
                      <c:pt idx="3">
                        <c:v>Actuals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Flow'!$D$9:$G$9</c15:sqref>
                        </c15:formulaRef>
                      </c:ext>
                    </c:extLst>
                    <c:numCache>
                      <c:formatCode>#,##0_);\(#,##0\)</c:formatCode>
                      <c:ptCount val="4"/>
                      <c:pt idx="0">
                        <c:v>568.07909340000003</c:v>
                      </c:pt>
                      <c:pt idx="1">
                        <c:v>520.82319029999996</c:v>
                      </c:pt>
                      <c:pt idx="2">
                        <c:v>527.39698829999998</c:v>
                      </c:pt>
                      <c:pt idx="3">
                        <c:v>527.39698829999998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72F-4B18-BAAC-A62857311571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Flow'!$C$10</c15:sqref>
                        </c15:formulaRef>
                      </c:ext>
                    </c:extLst>
                    <c:strCache>
                      <c:ptCount val="1"/>
                      <c:pt idx="0">
                        <c:v>Support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Flow'!$D$6:$G$6</c15:sqref>
                        </c15:formulaRef>
                      </c:ext>
                    </c:extLst>
                    <c:strCache>
                      <c:ptCount val="4"/>
                      <c:pt idx="0">
                        <c:v>Y1</c:v>
                      </c:pt>
                      <c:pt idx="1">
                        <c:v>Y2</c:v>
                      </c:pt>
                      <c:pt idx="2">
                        <c:v>Y3</c:v>
                      </c:pt>
                      <c:pt idx="3">
                        <c:v>Actuals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Flow'!$D$10:$G$10</c15:sqref>
                        </c15:formulaRef>
                      </c:ext>
                    </c:extLst>
                    <c:numCache>
                      <c:formatCode>#,##0_);\(#,##0\)</c:formatCode>
                      <c:ptCount val="4"/>
                      <c:pt idx="0">
                        <c:v>574.00416050000001</c:v>
                      </c:pt>
                      <c:pt idx="1">
                        <c:v>468.79187759999996</c:v>
                      </c:pt>
                      <c:pt idx="2">
                        <c:v>469.41479979999997</c:v>
                      </c:pt>
                      <c:pt idx="3">
                        <c:v>469.41479979999997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72F-4B18-BAAC-A62857311571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Flow'!$C$11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Flow'!$D$6:$G$6</c15:sqref>
                        </c15:formulaRef>
                      </c:ext>
                    </c:extLst>
                    <c:strCache>
                      <c:ptCount val="4"/>
                      <c:pt idx="0">
                        <c:v>Y1</c:v>
                      </c:pt>
                      <c:pt idx="1">
                        <c:v>Y2</c:v>
                      </c:pt>
                      <c:pt idx="2">
                        <c:v>Y3</c:v>
                      </c:pt>
                      <c:pt idx="3">
                        <c:v>Actuals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Flow'!$D$11:$G$11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72F-4B18-BAAC-A62857311571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Flow'!$C$13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Flow'!$D$6:$G$6</c15:sqref>
                        </c15:formulaRef>
                      </c:ext>
                    </c:extLst>
                    <c:strCache>
                      <c:ptCount val="4"/>
                      <c:pt idx="0">
                        <c:v>Y1</c:v>
                      </c:pt>
                      <c:pt idx="1">
                        <c:v>Y2</c:v>
                      </c:pt>
                      <c:pt idx="2">
                        <c:v>Y3</c:v>
                      </c:pt>
                      <c:pt idx="3">
                        <c:v>Actuals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Flow'!$D$13:$G$13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72F-4B18-BAAC-A62857311571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Flow'!$C$14</c15:sqref>
                        </c15:formulaRef>
                      </c:ext>
                    </c:extLst>
                    <c:strCache>
                      <c:ptCount val="1"/>
                      <c:pt idx="0">
                        <c:v>Cost of Sales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Flow'!$D$6:$G$6</c15:sqref>
                        </c15:formulaRef>
                      </c:ext>
                    </c:extLst>
                    <c:strCache>
                      <c:ptCount val="4"/>
                      <c:pt idx="0">
                        <c:v>Y1</c:v>
                      </c:pt>
                      <c:pt idx="1">
                        <c:v>Y2</c:v>
                      </c:pt>
                      <c:pt idx="2">
                        <c:v>Y3</c:v>
                      </c:pt>
                      <c:pt idx="3">
                        <c:v>Actuals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Flow'!$D$14:$G$14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372F-4B18-BAAC-A62857311571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Flow'!$C$15</c15:sqref>
                        </c15:formulaRef>
                      </c:ext>
                    </c:extLst>
                    <c:strCache>
                      <c:ptCount val="1"/>
                      <c:pt idx="0">
                        <c:v>Occupancy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Flow'!$D$6:$G$6</c15:sqref>
                        </c15:formulaRef>
                      </c:ext>
                    </c:extLst>
                    <c:strCache>
                      <c:ptCount val="4"/>
                      <c:pt idx="0">
                        <c:v>Y1</c:v>
                      </c:pt>
                      <c:pt idx="1">
                        <c:v>Y2</c:v>
                      </c:pt>
                      <c:pt idx="2">
                        <c:v>Y3</c:v>
                      </c:pt>
                      <c:pt idx="3">
                        <c:v>Actuals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Flow'!$D$15:$G$15</c15:sqref>
                        </c15:formulaRef>
                      </c:ext>
                    </c:extLst>
                    <c:numCache>
                      <c:formatCode>#,##0_);\(#,##0\)</c:formatCode>
                      <c:ptCount val="4"/>
                      <c:pt idx="0">
                        <c:v>289.33483369999999</c:v>
                      </c:pt>
                      <c:pt idx="1">
                        <c:v>308.57102480000003</c:v>
                      </c:pt>
                      <c:pt idx="2">
                        <c:v>286.30178069999999</c:v>
                      </c:pt>
                      <c:pt idx="3">
                        <c:v>286.30178069999999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72F-4B18-BAAC-A62857311571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Flow'!$C$16</c15:sqref>
                        </c15:formulaRef>
                      </c:ext>
                    </c:extLst>
                    <c:strCache>
                      <c:ptCount val="1"/>
                      <c:pt idx="0">
                        <c:v>Materials &amp; Equipment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Flow'!$D$6:$G$6</c15:sqref>
                        </c15:formulaRef>
                      </c:ext>
                    </c:extLst>
                    <c:strCache>
                      <c:ptCount val="4"/>
                      <c:pt idx="0">
                        <c:v>Y1</c:v>
                      </c:pt>
                      <c:pt idx="1">
                        <c:v>Y2</c:v>
                      </c:pt>
                      <c:pt idx="2">
                        <c:v>Y3</c:v>
                      </c:pt>
                      <c:pt idx="3">
                        <c:v>Actuals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Flow'!$D$16:$G$16</c15:sqref>
                        </c15:formulaRef>
                      </c:ext>
                    </c:extLst>
                    <c:numCache>
                      <c:formatCode>#,##0_);\(#,##0\)</c:formatCode>
                      <c:ptCount val="4"/>
                      <c:pt idx="0">
                        <c:v>32.652450399999999</c:v>
                      </c:pt>
                      <c:pt idx="1">
                        <c:v>45.193696799999998</c:v>
                      </c:pt>
                      <c:pt idx="2">
                        <c:v>60.109729199999997</c:v>
                      </c:pt>
                      <c:pt idx="3">
                        <c:v>60.109729199999997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372F-4B18-BAAC-A62857311571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Flow'!$C$17</c15:sqref>
                        </c15:formulaRef>
                      </c:ext>
                    </c:extLst>
                    <c:strCache>
                      <c:ptCount val="1"/>
                      <c:pt idx="0">
                        <c:v>Labor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Flow'!$D$6:$G$6</c15:sqref>
                        </c15:formulaRef>
                      </c:ext>
                    </c:extLst>
                    <c:strCache>
                      <c:ptCount val="4"/>
                      <c:pt idx="0">
                        <c:v>Y1</c:v>
                      </c:pt>
                      <c:pt idx="1">
                        <c:v>Y2</c:v>
                      </c:pt>
                      <c:pt idx="2">
                        <c:v>Y3</c:v>
                      </c:pt>
                      <c:pt idx="3">
                        <c:v>Actuals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Flow'!$D$17:$G$17</c15:sqref>
                        </c15:formulaRef>
                      </c:ext>
                    </c:extLst>
                    <c:numCache>
                      <c:formatCode>#,##0_);\(#,##0\)</c:formatCode>
                      <c:ptCount val="4"/>
                      <c:pt idx="0">
                        <c:v>2265.4658363999997</c:v>
                      </c:pt>
                      <c:pt idx="1">
                        <c:v>1689.3916204</c:v>
                      </c:pt>
                      <c:pt idx="2">
                        <c:v>2339.9317916999998</c:v>
                      </c:pt>
                      <c:pt idx="3">
                        <c:v>2339.9317916999998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372F-4B18-BAAC-A62857311571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Flow'!$C$18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Flow'!$D$6:$G$6</c15:sqref>
                        </c15:formulaRef>
                      </c:ext>
                    </c:extLst>
                    <c:strCache>
                      <c:ptCount val="4"/>
                      <c:pt idx="0">
                        <c:v>Y1</c:v>
                      </c:pt>
                      <c:pt idx="1">
                        <c:v>Y2</c:v>
                      </c:pt>
                      <c:pt idx="2">
                        <c:v>Y3</c:v>
                      </c:pt>
                      <c:pt idx="3">
                        <c:v>Actuals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Flow'!$D$18:$G$18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372F-4B18-BAAC-A62857311571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Flow'!$C$19</c15:sqref>
                        </c15:formulaRef>
                      </c:ext>
                    </c:extLst>
                    <c:strCache>
                      <c:ptCount val="1"/>
                      <c:pt idx="0">
                        <c:v>Total COS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Flow'!$D$6:$G$6</c15:sqref>
                        </c15:formulaRef>
                      </c:ext>
                    </c:extLst>
                    <c:strCache>
                      <c:ptCount val="4"/>
                      <c:pt idx="0">
                        <c:v>Y1</c:v>
                      </c:pt>
                      <c:pt idx="1">
                        <c:v>Y2</c:v>
                      </c:pt>
                      <c:pt idx="2">
                        <c:v>Y3</c:v>
                      </c:pt>
                      <c:pt idx="3">
                        <c:v>Actuals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Flow'!$D$19:$G$19</c15:sqref>
                        </c15:formulaRef>
                      </c:ext>
                    </c:extLst>
                    <c:numCache>
                      <c:formatCode>0.0</c:formatCode>
                      <c:ptCount val="4"/>
                      <c:pt idx="0">
                        <c:v>2587.4531204999998</c:v>
                      </c:pt>
                      <c:pt idx="1">
                        <c:v>2043.156342</c:v>
                      </c:pt>
                      <c:pt idx="2">
                        <c:v>2686.3433015999999</c:v>
                      </c:pt>
                      <c:pt idx="3">
                        <c:v>2686.3433015999999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372F-4B18-BAAC-A62857311571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Flow'!$C$21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Flow'!$D$6:$G$6</c15:sqref>
                        </c15:formulaRef>
                      </c:ext>
                    </c:extLst>
                    <c:strCache>
                      <c:ptCount val="4"/>
                      <c:pt idx="0">
                        <c:v>Y1</c:v>
                      </c:pt>
                      <c:pt idx="1">
                        <c:v>Y2</c:v>
                      </c:pt>
                      <c:pt idx="2">
                        <c:v>Y3</c:v>
                      </c:pt>
                      <c:pt idx="3">
                        <c:v>Actuals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Flow'!$D$21:$G$21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372F-4B18-BAAC-A62857311571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Flow'!$C$22</c15:sqref>
                        </c15:formulaRef>
                      </c:ext>
                    </c:extLst>
                    <c:strCache>
                      <c:ptCount val="1"/>
                      <c:pt idx="0">
                        <c:v>Operating Expenses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Flow'!$D$6:$G$6</c15:sqref>
                        </c15:formulaRef>
                      </c:ext>
                    </c:extLst>
                    <c:strCache>
                      <c:ptCount val="4"/>
                      <c:pt idx="0">
                        <c:v>Y1</c:v>
                      </c:pt>
                      <c:pt idx="1">
                        <c:v>Y2</c:v>
                      </c:pt>
                      <c:pt idx="2">
                        <c:v>Y3</c:v>
                      </c:pt>
                      <c:pt idx="3">
                        <c:v>Actuals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Flow'!$D$22:$G$22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372F-4B18-BAAC-A62857311571}"/>
                  </c:ext>
                </c:extLst>
              </c15:ser>
            </c15:filteredBarSeries>
            <c15:filteredB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Flow'!$C$23</c15:sqref>
                        </c15:formulaRef>
                      </c:ext>
                    </c:extLst>
                    <c:strCache>
                      <c:ptCount val="1"/>
                      <c:pt idx="0">
                        <c:v>SGA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Flow'!$D$6:$G$6</c15:sqref>
                        </c15:formulaRef>
                      </c:ext>
                    </c:extLst>
                    <c:strCache>
                      <c:ptCount val="4"/>
                      <c:pt idx="0">
                        <c:v>Y1</c:v>
                      </c:pt>
                      <c:pt idx="1">
                        <c:v>Y2</c:v>
                      </c:pt>
                      <c:pt idx="2">
                        <c:v>Y3</c:v>
                      </c:pt>
                      <c:pt idx="3">
                        <c:v>Actuals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Flow'!$D$23:$G$23</c15:sqref>
                        </c15:formulaRef>
                      </c:ext>
                    </c:extLst>
                    <c:numCache>
                      <c:formatCode>#,##0_);\(#,##0\)</c:formatCode>
                      <c:ptCount val="4"/>
                      <c:pt idx="0">
                        <c:v>244.25499800000003</c:v>
                      </c:pt>
                      <c:pt idx="1">
                        <c:v>177.50409069999989</c:v>
                      </c:pt>
                      <c:pt idx="2">
                        <c:v>235.1813487</c:v>
                      </c:pt>
                      <c:pt idx="3">
                        <c:v>235.1813487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372F-4B18-BAAC-A62857311571}"/>
                  </c:ext>
                </c:extLst>
              </c15:ser>
            </c15:filteredBarSeries>
            <c15:filteredB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Flow'!$C$24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Flow'!$D$6:$G$6</c15:sqref>
                        </c15:formulaRef>
                      </c:ext>
                    </c:extLst>
                    <c:strCache>
                      <c:ptCount val="4"/>
                      <c:pt idx="0">
                        <c:v>Y1</c:v>
                      </c:pt>
                      <c:pt idx="1">
                        <c:v>Y2</c:v>
                      </c:pt>
                      <c:pt idx="2">
                        <c:v>Y3</c:v>
                      </c:pt>
                      <c:pt idx="3">
                        <c:v>Actuals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Flow'!$D$24:$G$24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372F-4B18-BAAC-A62857311571}"/>
                  </c:ext>
                </c:extLst>
              </c15:ser>
            </c15:filteredBarSeries>
            <c15:filteredBar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Flow'!$C$26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Flow'!$D$6:$G$6</c15:sqref>
                        </c15:formulaRef>
                      </c:ext>
                    </c:extLst>
                    <c:strCache>
                      <c:ptCount val="4"/>
                      <c:pt idx="0">
                        <c:v>Y1</c:v>
                      </c:pt>
                      <c:pt idx="1">
                        <c:v>Y2</c:v>
                      </c:pt>
                      <c:pt idx="2">
                        <c:v>Y3</c:v>
                      </c:pt>
                      <c:pt idx="3">
                        <c:v>Actuals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Flow'!$D$26:$G$26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372F-4B18-BAAC-A62857311571}"/>
                  </c:ext>
                </c:extLst>
              </c15:ser>
            </c15:filteredBarSeries>
            <c15:filteredBa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Flow'!$C$27</c15:sqref>
                        </c15:formulaRef>
                      </c:ext>
                    </c:extLst>
                    <c:strCache>
                      <c:ptCount val="1"/>
                      <c:pt idx="0">
                        <c:v>r Working Capital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Flow'!$D$6:$G$6</c15:sqref>
                        </c15:formulaRef>
                      </c:ext>
                    </c:extLst>
                    <c:strCache>
                      <c:ptCount val="4"/>
                      <c:pt idx="0">
                        <c:v>Y1</c:v>
                      </c:pt>
                      <c:pt idx="1">
                        <c:v>Y2</c:v>
                      </c:pt>
                      <c:pt idx="2">
                        <c:v>Y3</c:v>
                      </c:pt>
                      <c:pt idx="3">
                        <c:v>Actuals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Flow'!$D$27:$G$27</c15:sqref>
                        </c15:formulaRef>
                      </c:ext>
                    </c:extLst>
                    <c:numCache>
                      <c:formatCode>#,##0_);\(#,##0\)</c:formatCode>
                      <c:ptCount val="4"/>
                      <c:pt idx="0">
                        <c:v>8176.3569221999969</c:v>
                      </c:pt>
                      <c:pt idx="1">
                        <c:v>467.47588820000237</c:v>
                      </c:pt>
                      <c:pt idx="2">
                        <c:v>545.36070629999813</c:v>
                      </c:pt>
                      <c:pt idx="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372F-4B18-BAAC-A62857311571}"/>
                  </c:ext>
                </c:extLst>
              </c15:ser>
            </c15:filteredBarSeries>
            <c15:filteredBar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Flow'!$C$29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Flow'!$D$6:$G$6</c15:sqref>
                        </c15:formulaRef>
                      </c:ext>
                    </c:extLst>
                    <c:strCache>
                      <c:ptCount val="4"/>
                      <c:pt idx="0">
                        <c:v>Y1</c:v>
                      </c:pt>
                      <c:pt idx="1">
                        <c:v>Y2</c:v>
                      </c:pt>
                      <c:pt idx="2">
                        <c:v>Y3</c:v>
                      </c:pt>
                      <c:pt idx="3">
                        <c:v>Actuals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Flow'!$D$29:$G$29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372F-4B18-BAAC-A62857311571}"/>
                  </c:ext>
                </c:extLst>
              </c15:ser>
            </c15:filteredBarSeries>
            <c15:filteredBar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Flow'!$C$30</c15:sqref>
                        </c15:formulaRef>
                      </c:ext>
                    </c:extLst>
                    <c:strCache>
                      <c:ptCount val="1"/>
                      <c:pt idx="0">
                        <c:v>Capital Expenses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Flow'!$D$6:$G$6</c15:sqref>
                        </c15:formulaRef>
                      </c:ext>
                    </c:extLst>
                    <c:strCache>
                      <c:ptCount val="4"/>
                      <c:pt idx="0">
                        <c:v>Y1</c:v>
                      </c:pt>
                      <c:pt idx="1">
                        <c:v>Y2</c:v>
                      </c:pt>
                      <c:pt idx="2">
                        <c:v>Y3</c:v>
                      </c:pt>
                      <c:pt idx="3">
                        <c:v>Actuals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Flow'!$D$30:$G$30</c15:sqref>
                        </c15:formulaRef>
                      </c:ext>
                    </c:extLst>
                    <c:numCache>
                      <c:formatCode>0.0</c:formatCode>
                      <c:ptCount val="4"/>
                      <c:pt idx="0">
                        <c:v>4</c:v>
                      </c:pt>
                      <c:pt idx="1">
                        <c:v>153.98486259999981</c:v>
                      </c:pt>
                      <c:pt idx="2">
                        <c:v>23.640060700000049</c:v>
                      </c:pt>
                      <c:pt idx="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372F-4B18-BAAC-A62857311571}"/>
                  </c:ext>
                </c:extLst>
              </c15:ser>
            </c15:filteredBarSeries>
            <c15:filteredBar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Flow'!$C$31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Flow'!$D$6:$G$6</c15:sqref>
                        </c15:formulaRef>
                      </c:ext>
                    </c:extLst>
                    <c:strCache>
                      <c:ptCount val="4"/>
                      <c:pt idx="0">
                        <c:v>Y1</c:v>
                      </c:pt>
                      <c:pt idx="1">
                        <c:v>Y2</c:v>
                      </c:pt>
                      <c:pt idx="2">
                        <c:v>Y3</c:v>
                      </c:pt>
                      <c:pt idx="3">
                        <c:v>Actuals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Flow'!$D$31:$G$31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372F-4B18-BAAC-A62857311571}"/>
                  </c:ext>
                </c:extLst>
              </c15:ser>
            </c15:filteredBarSeries>
            <c15:filteredBar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Flow'!$C$32</c15:sqref>
                        </c15:formulaRef>
                      </c:ext>
                    </c:extLst>
                    <c:strCache>
                      <c:ptCount val="1"/>
                      <c:pt idx="0">
                        <c:v>Free Cash Flow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Flow'!$D$6:$G$6</c15:sqref>
                        </c15:formulaRef>
                      </c:ext>
                    </c:extLst>
                    <c:strCache>
                      <c:ptCount val="4"/>
                      <c:pt idx="0">
                        <c:v>Y1</c:v>
                      </c:pt>
                      <c:pt idx="1">
                        <c:v>Y2</c:v>
                      </c:pt>
                      <c:pt idx="2">
                        <c:v>Y3</c:v>
                      </c:pt>
                      <c:pt idx="3">
                        <c:v>Actuals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'Free Cash Flow'!$D$32:$G$32</c15:sqref>
                        </c15:formulaRef>
                      </c:ext>
                    </c:extLst>
                    <c:numCache>
                      <c:formatCode>0.0</c:formatCode>
                      <c:ptCount val="4"/>
                      <c:pt idx="0">
                        <c:v>8630.1949769999974</c:v>
                      </c:pt>
                      <c:pt idx="1">
                        <c:v>766.33325220000245</c:v>
                      </c:pt>
                      <c:pt idx="2">
                        <c:v>1066.948891399998</c:v>
                      </c:pt>
                      <c:pt idx="3">
                        <c:v>545.22824579999997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372F-4B18-BAAC-A62857311571}"/>
                  </c:ext>
                </c:extLst>
              </c15:ser>
            </c15:filteredBarSeries>
          </c:ext>
        </c:extLst>
      </c:barChart>
      <c:scatterChart>
        <c:scatterStyle val="lineMarker"/>
        <c:varyColors val="0"/>
        <c:ser>
          <c:idx val="18"/>
          <c:order val="18"/>
          <c:tx>
            <c:strRef>
              <c:f>'Free Cash Flow'!$C$25</c:f>
              <c:strCache>
                <c:ptCount val="1"/>
                <c:pt idx="0">
                  <c:v>EBITDA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0F78B0"/>
              </a:solidFill>
              <a:ln w="9525">
                <a:noFill/>
              </a:ln>
              <a:effectLst/>
            </c:spPr>
          </c:marker>
          <c:xVal>
            <c:strRef>
              <c:f>'Free Cash Flow'!$D$6:$G$6</c:f>
              <c:strCache>
                <c:ptCount val="4"/>
                <c:pt idx="0">
                  <c:v>Y1</c:v>
                </c:pt>
                <c:pt idx="1">
                  <c:v>Y2</c:v>
                </c:pt>
                <c:pt idx="2">
                  <c:v>Y3</c:v>
                </c:pt>
                <c:pt idx="3">
                  <c:v>Actuals</c:v>
                </c:pt>
              </c:strCache>
            </c:strRef>
          </c:xVal>
          <c:yVal>
            <c:numRef>
              <c:f>'Free Cash Flow'!$D$25:$G$25</c:f>
              <c:numCache>
                <c:formatCode>0.0</c:formatCode>
                <c:ptCount val="4"/>
                <c:pt idx="0">
                  <c:v>457.83805480000035</c:v>
                </c:pt>
                <c:pt idx="1">
                  <c:v>452.84222659999989</c:v>
                </c:pt>
                <c:pt idx="2">
                  <c:v>545.22824579999997</c:v>
                </c:pt>
                <c:pt idx="3">
                  <c:v>545.22824579999997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72F-4B18-BAAC-A62857311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9917432"/>
        <c:axId val="-2109913656"/>
      </c:scatterChart>
      <c:scatterChart>
        <c:scatterStyle val="lineMarker"/>
        <c:varyColors val="0"/>
        <c:ser>
          <c:idx val="13"/>
          <c:order val="13"/>
          <c:tx>
            <c:strRef>
              <c:f>'Free Cash Flow'!$C$20</c:f>
              <c:strCache>
                <c:ptCount val="1"/>
                <c:pt idx="0">
                  <c:v>GM%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1"/>
            <c:spPr>
              <a:noFill/>
              <a:ln w="19050">
                <a:solidFill>
                  <a:srgbClr val="0F78B0"/>
                </a:solidFill>
              </a:ln>
              <a:effectLst/>
            </c:spPr>
          </c:marker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'Free Cash Flow'!$D$6:$G$6</c:f>
              <c:strCache>
                <c:ptCount val="4"/>
                <c:pt idx="0">
                  <c:v>Y1</c:v>
                </c:pt>
                <c:pt idx="1">
                  <c:v>Y2</c:v>
                </c:pt>
                <c:pt idx="2">
                  <c:v>Y3</c:v>
                </c:pt>
                <c:pt idx="3">
                  <c:v>Actuals</c:v>
                </c:pt>
              </c:strCache>
            </c:strRef>
          </c:xVal>
          <c:yVal>
            <c:numRef>
              <c:f>'Free Cash Flow'!$D$20:$G$20</c:f>
              <c:numCache>
                <c:formatCode>0.0%</c:formatCode>
                <c:ptCount val="4"/>
                <c:pt idx="0">
                  <c:v>0.21343158472698259</c:v>
                </c:pt>
                <c:pt idx="1">
                  <c:v>0.23577545924904472</c:v>
                </c:pt>
                <c:pt idx="2">
                  <c:v>0.22511255283811515</c:v>
                </c:pt>
                <c:pt idx="3">
                  <c:v>0.22511255283811515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72F-4B18-BAAC-A62857311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556856"/>
        <c:axId val="-2092565752"/>
      </c:scatterChart>
      <c:catAx>
        <c:axId val="-2109917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09913656"/>
        <c:crosses val="autoZero"/>
        <c:auto val="1"/>
        <c:lblAlgn val="ctr"/>
        <c:lblOffset val="100"/>
        <c:noMultiLvlLbl val="0"/>
      </c:catAx>
      <c:valAx>
        <c:axId val="-2109913656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09917432"/>
        <c:crosses val="autoZero"/>
        <c:crossBetween val="between"/>
      </c:valAx>
      <c:valAx>
        <c:axId val="-209256575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2556856"/>
        <c:crosses val="max"/>
        <c:crossBetween val="midCat"/>
      </c:valAx>
      <c:valAx>
        <c:axId val="-2092556856"/>
        <c:scaling>
          <c:orientation val="minMax"/>
        </c:scaling>
        <c:delete val="1"/>
        <c:axPos val="b"/>
        <c:majorTickMark val="out"/>
        <c:minorTickMark val="none"/>
        <c:tickLblPos val="nextTo"/>
        <c:crossAx val="-20925657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9980113863957639"/>
          <c:y val="0"/>
          <c:w val="0.62842195051574501"/>
          <c:h val="1"/>
        </c:manualLayout>
      </c:layout>
      <c:doughnutChart>
        <c:varyColors val="1"/>
        <c:ser>
          <c:idx val="1"/>
          <c:order val="1"/>
          <c:tx>
            <c:strRef>
              <c:f>'Debt to Equity'!$D$5</c:f>
              <c:strCache>
                <c:ptCount val="1"/>
                <c:pt idx="0">
                  <c:v>Jan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551-4820-A9D5-828ADAC3497B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551-4820-A9D5-828ADAC3497B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'Debt to Equity'!$B$6:$B$12</c15:sqref>
                  </c15:fullRef>
                </c:ext>
              </c:extLst>
              <c:f>('Debt to Equity'!$B$9,'Debt to Equity'!$B$11)</c:f>
              <c:strCache>
                <c:ptCount val="2"/>
                <c:pt idx="0">
                  <c:v>Total Liabilities</c:v>
                </c:pt>
                <c:pt idx="1">
                  <c:v>Total Equity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'Debt to Equity'!$D$6:$D$12</c15:sqref>
                  </c15:fullRef>
                </c:ext>
              </c:extLst>
              <c:f>('Debt to Equity'!$D$9,'Debt to Equity'!$D$11)</c:f>
              <c:numCache>
                <c:formatCode>#,##0.00_);\(#,##0.00\)</c:formatCode>
                <c:ptCount val="2"/>
                <c:pt idx="0">
                  <c:v>14.495993356500001</c:v>
                </c:pt>
                <c:pt idx="1">
                  <c:v>8.6861285282000011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0551-4820-A9D5-828ADAC34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2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'Debt to Equity'!$C$5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6-0551-4820-A9D5-828ADAC3497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8-0551-4820-A9D5-828ADAC3497B}"/>
                    </c:ext>
                  </c:extLst>
                </c:dPt>
                <c:cat>
                  <c:strRef>
                    <c:extLst>
                      <c:ext uri="{02D57815-91ED-43cb-92C2-25804820EDAC}">
                        <c15:fullRef>
                          <c15:sqref>'Debt to Equity'!$B$6:$B$12</c15:sqref>
                        </c15:fullRef>
                        <c15:formulaRef>
                          <c15:sqref>('Debt to Equity'!$B$9,'Debt to Equity'!$B$11)</c15:sqref>
                        </c15:formulaRef>
                      </c:ext>
                    </c:extLst>
                    <c:strCache>
                      <c:ptCount val="2"/>
                      <c:pt idx="0">
                        <c:v>Total Liabilities</c:v>
                      </c:pt>
                      <c:pt idx="1">
                        <c:v>Total Equity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'Debt to Equity'!$C$6:$C$12</c15:sqref>
                        </c15:fullRef>
                        <c15:formulaRef>
                          <c15:sqref>('Debt to Equity'!$C$9,'Debt to Equity'!$C$11)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9-0551-4820-A9D5-828ADAC3497B}"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'Debt to Equity'!$E$5</c15:sqref>
                        </c15:formulaRef>
                      </c:ext>
                    </c:extLst>
                    <c:strCache>
                      <c:ptCount val="1"/>
                      <c:pt idx="0">
                        <c:v>Feb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B-0551-4820-A9D5-828ADAC3497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D-0551-4820-A9D5-828ADAC3497B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'Debt to Equity'!$B$6:$B$12</c15:sqref>
                        </c15:fullRef>
                        <c15:formulaRef>
                          <c15:sqref>('Debt to Equity'!$B$9,'Debt to Equity'!$B$11)</c15:sqref>
                        </c15:formulaRef>
                      </c:ext>
                    </c:extLst>
                    <c:strCache>
                      <c:ptCount val="2"/>
                      <c:pt idx="0">
                        <c:v>Total Liabilities</c:v>
                      </c:pt>
                      <c:pt idx="1">
                        <c:v>Total Equity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'Debt to Equity'!$E$6:$E$12</c15:sqref>
                        </c15:fullRef>
                        <c15:formulaRef>
                          <c15:sqref>('Debt to Equity'!$E$9,'Debt to Equity'!$E$11)</c15:sqref>
                        </c15:formulaRef>
                      </c:ext>
                    </c:extLst>
                    <c:numCache>
                      <c:formatCode>#,##0.00_);\(#,##0.00\)</c:formatCode>
                      <c:ptCount val="2"/>
                      <c:pt idx="0">
                        <c:v>9.291465539999999</c:v>
                      </c:pt>
                      <c:pt idx="1">
                        <c:v>3.6341436000000003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E-0551-4820-A9D5-828ADAC3497B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'Debt to Equity'!$F$5</c15:sqref>
                        </c15:formulaRef>
                      </c:ext>
                    </c:extLst>
                    <c:strCache>
                      <c:ptCount val="1"/>
                      <c:pt idx="0">
                        <c:v>Mar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0551-4820-A9D5-828ADAC3497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2-0551-4820-A9D5-828ADAC3497B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'Debt to Equity'!$B$6:$B$12</c15:sqref>
                        </c15:fullRef>
                        <c15:formulaRef>
                          <c15:sqref>('Debt to Equity'!$B$9,'Debt to Equity'!$B$11)</c15:sqref>
                        </c15:formulaRef>
                      </c:ext>
                    </c:extLst>
                    <c:strCache>
                      <c:ptCount val="2"/>
                      <c:pt idx="0">
                        <c:v>Total Liabilities</c:v>
                      </c:pt>
                      <c:pt idx="1">
                        <c:v>Total Equity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'Debt to Equity'!$F$6:$F$12</c15:sqref>
                        </c15:fullRef>
                        <c15:formulaRef>
                          <c15:sqref>('Debt to Equity'!$F$9,'Debt to Equity'!$F$11)</c15:sqref>
                        </c15:formulaRef>
                      </c:ext>
                    </c:extLst>
                    <c:numCache>
                      <c:formatCode>#,##0.00_);\(#,##0.00\)</c:formatCode>
                      <c:ptCount val="2"/>
                      <c:pt idx="0">
                        <c:v>12.723212720000001</c:v>
                      </c:pt>
                      <c:pt idx="1">
                        <c:v>4.3705303600000001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13-0551-4820-A9D5-828ADAC3497B}"/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'Debt to Equity'!$G$5</c15:sqref>
                        </c15:formulaRef>
                      </c:ext>
                    </c:extLst>
                    <c:strCache>
                      <c:ptCount val="1"/>
                      <c:pt idx="0">
                        <c:v>Apr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5-0551-4820-A9D5-828ADAC3497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7-0551-4820-A9D5-828ADAC3497B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'Debt to Equity'!$B$6:$B$12</c15:sqref>
                        </c15:fullRef>
                        <c15:formulaRef>
                          <c15:sqref>('Debt to Equity'!$B$9,'Debt to Equity'!$B$11)</c15:sqref>
                        </c15:formulaRef>
                      </c:ext>
                    </c:extLst>
                    <c:strCache>
                      <c:ptCount val="2"/>
                      <c:pt idx="0">
                        <c:v>Total Liabilities</c:v>
                      </c:pt>
                      <c:pt idx="1">
                        <c:v>Total Equity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'Debt to Equity'!$G$6:$G$12</c15:sqref>
                        </c15:fullRef>
                        <c15:formulaRef>
                          <c15:sqref>('Debt to Equity'!$G$9,'Debt to Equity'!$G$11)</c15:sqref>
                        </c15:formulaRef>
                      </c:ext>
                    </c:extLst>
                    <c:numCache>
                      <c:formatCode>#,##0.00_);\(#,##0.00\)</c:formatCode>
                      <c:ptCount val="2"/>
                      <c:pt idx="0">
                        <c:v>13.90491669</c:v>
                      </c:pt>
                      <c:pt idx="1">
                        <c:v>3.71346438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18-0551-4820-A9D5-828ADAC3497B}"/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'Debt to Equity'!$H$5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551-4820-A9D5-828ADAC3497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C-0551-4820-A9D5-828ADAC3497B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'Debt to Equity'!$B$6:$B$12</c15:sqref>
                        </c15:fullRef>
                        <c15:formulaRef>
                          <c15:sqref>('Debt to Equity'!$B$9,'Debt to Equity'!$B$11)</c15:sqref>
                        </c15:formulaRef>
                      </c:ext>
                    </c:extLst>
                    <c:strCache>
                      <c:ptCount val="2"/>
                      <c:pt idx="0">
                        <c:v>Total Liabilities</c:v>
                      </c:pt>
                      <c:pt idx="1">
                        <c:v>Total Equity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'Debt to Equity'!$H$6:$H$12</c15:sqref>
                        </c15:fullRef>
                        <c15:formulaRef>
                          <c15:sqref>('Debt to Equity'!$H$9,'Debt to Equity'!$H$11)</c15:sqref>
                        </c15:formulaRef>
                      </c:ext>
                    </c:extLst>
                    <c:numCache>
                      <c:formatCode>#,##0.00_);\(#,##0.00\)</c:formatCode>
                      <c:ptCount val="2"/>
                      <c:pt idx="0">
                        <c:v>11.211060119999999</c:v>
                      </c:pt>
                      <c:pt idx="1">
                        <c:v>3.9819295000000001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1D-0551-4820-A9D5-828ADAC3497B}"/>
                  </c:ext>
                </c:extLst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'Debt to Equity'!$I$5</c15:sqref>
                        </c15:formulaRef>
                      </c:ext>
                    </c:extLst>
                    <c:strCache>
                      <c:ptCount val="1"/>
                      <c:pt idx="0">
                        <c:v>Jun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F-0551-4820-A9D5-828ADAC3497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1-0551-4820-A9D5-828ADAC3497B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'Debt to Equity'!$B$6:$B$12</c15:sqref>
                        </c15:fullRef>
                        <c15:formulaRef>
                          <c15:sqref>('Debt to Equity'!$B$9,'Debt to Equity'!$B$11)</c15:sqref>
                        </c15:formulaRef>
                      </c:ext>
                    </c:extLst>
                    <c:strCache>
                      <c:ptCount val="2"/>
                      <c:pt idx="0">
                        <c:v>Total Liabilities</c:v>
                      </c:pt>
                      <c:pt idx="1">
                        <c:v>Total Equity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'Debt to Equity'!$I$6:$I$12</c15:sqref>
                        </c15:fullRef>
                        <c15:formulaRef>
                          <c15:sqref>('Debt to Equity'!$I$9,'Debt to Equity'!$I$11)</c15:sqref>
                        </c15:formulaRef>
                      </c:ext>
                    </c:extLst>
                    <c:numCache>
                      <c:formatCode>#,##0.00_);\(#,##0.00\)</c:formatCode>
                      <c:ptCount val="2"/>
                      <c:pt idx="0">
                        <c:v>31.78941661</c:v>
                      </c:pt>
                      <c:pt idx="1">
                        <c:v>5.1400164800000008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22-0551-4820-A9D5-828ADAC3497B}"/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'Debt to Equity'!$J$5</c15:sqref>
                        </c15:formulaRef>
                      </c:ext>
                    </c:extLst>
                    <c:strCache>
                      <c:ptCount val="1"/>
                      <c:pt idx="0">
                        <c:v>Jul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4-0551-4820-A9D5-828ADAC3497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6-0551-4820-A9D5-828ADAC3497B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'Debt to Equity'!$B$6:$B$12</c15:sqref>
                        </c15:fullRef>
                        <c15:formulaRef>
                          <c15:sqref>('Debt to Equity'!$B$9,'Debt to Equity'!$B$11)</c15:sqref>
                        </c15:formulaRef>
                      </c:ext>
                    </c:extLst>
                    <c:strCache>
                      <c:ptCount val="2"/>
                      <c:pt idx="0">
                        <c:v>Total Liabilities</c:v>
                      </c:pt>
                      <c:pt idx="1">
                        <c:v>Total Equity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'Debt to Equity'!$J$6:$J$12</c15:sqref>
                        </c15:fullRef>
                        <c15:formulaRef>
                          <c15:sqref>('Debt to Equity'!$J$9,'Debt to Equity'!$J$11)</c15:sqref>
                        </c15:formulaRef>
                      </c:ext>
                    </c:extLst>
                    <c:numCache>
                      <c:formatCode>#,##0.00_);\(#,##0.00\)</c:formatCode>
                      <c:ptCount val="2"/>
                      <c:pt idx="0">
                        <c:v>13.59952034</c:v>
                      </c:pt>
                      <c:pt idx="1">
                        <c:v>3.6348885800000001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27-0551-4820-A9D5-828ADAC3497B}"/>
                  </c:ext>
                </c:extLst>
              </c15:ser>
            </c15:filteredPieSeries>
            <c15:filteredPi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'Debt to Equity'!$K$5</c15:sqref>
                        </c15:formulaRef>
                      </c:ext>
                    </c:extLst>
                    <c:strCache>
                      <c:ptCount val="1"/>
                      <c:pt idx="0">
                        <c:v>Aug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9-0551-4820-A9D5-828ADAC3497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B-0551-4820-A9D5-828ADAC3497B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'Debt to Equity'!$B$6:$B$12</c15:sqref>
                        </c15:fullRef>
                        <c15:formulaRef>
                          <c15:sqref>('Debt to Equity'!$B$9,'Debt to Equity'!$B$11)</c15:sqref>
                        </c15:formulaRef>
                      </c:ext>
                    </c:extLst>
                    <c:strCache>
                      <c:ptCount val="2"/>
                      <c:pt idx="0">
                        <c:v>Total Liabilities</c:v>
                      </c:pt>
                      <c:pt idx="1">
                        <c:v>Total Equity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'Debt to Equity'!$K$6:$K$12</c15:sqref>
                        </c15:fullRef>
                        <c15:formulaRef>
                          <c15:sqref>('Debt to Equity'!$K$9,'Debt to Equity'!$K$11)</c15:sqref>
                        </c15:formulaRef>
                      </c:ext>
                    </c:extLst>
                    <c:numCache>
                      <c:formatCode>#,##0.00_);\(#,##0.00\)</c:formatCode>
                      <c:ptCount val="2"/>
                      <c:pt idx="0">
                        <c:v>18.14809713</c:v>
                      </c:pt>
                      <c:pt idx="1">
                        <c:v>3.5756753300000002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2C-0551-4820-A9D5-828ADAC3497B}"/>
                  </c:ext>
                </c:extLst>
              </c15:ser>
            </c15:filteredPieSeries>
            <c15:filteredPi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'Debt to Equity'!$L$5</c15:sqref>
                        </c15:formulaRef>
                      </c:ext>
                    </c:extLst>
                    <c:strCache>
                      <c:ptCount val="1"/>
                      <c:pt idx="0">
                        <c:v>Sep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E-0551-4820-A9D5-828ADAC3497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0-0551-4820-A9D5-828ADAC3497B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'Debt to Equity'!$B$6:$B$12</c15:sqref>
                        </c15:fullRef>
                        <c15:formulaRef>
                          <c15:sqref>('Debt to Equity'!$B$9,'Debt to Equity'!$B$11)</c15:sqref>
                        </c15:formulaRef>
                      </c:ext>
                    </c:extLst>
                    <c:strCache>
                      <c:ptCount val="2"/>
                      <c:pt idx="0">
                        <c:v>Total Liabilities</c:v>
                      </c:pt>
                      <c:pt idx="1">
                        <c:v>Total Equity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'Debt to Equity'!$L$6:$L$12</c15:sqref>
                        </c15:fullRef>
                        <c15:formulaRef>
                          <c15:sqref>('Debt to Equity'!$L$9,'Debt to Equity'!$L$11)</c15:sqref>
                        </c15:formulaRef>
                      </c:ext>
                    </c:extLst>
                    <c:numCache>
                      <c:formatCode>#,##0.00_);\(#,##0.00\)</c:formatCode>
                      <c:ptCount val="2"/>
                      <c:pt idx="0">
                        <c:v>24.022776329999999</c:v>
                      </c:pt>
                      <c:pt idx="1">
                        <c:v>1.4829958600000002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31-0551-4820-A9D5-828ADAC3497B}"/>
                  </c:ext>
                </c:extLst>
              </c15:ser>
            </c15:filteredPieSeries>
            <c15:filteredPi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'Debt to Equity'!$M$5</c15:sqref>
                        </c15:formulaRef>
                      </c:ext>
                    </c:extLst>
                    <c:strCache>
                      <c:ptCount val="1"/>
                      <c:pt idx="0">
                        <c:v>Oct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3-0551-4820-A9D5-828ADAC3497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5-0551-4820-A9D5-828ADAC3497B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'Debt to Equity'!$B$6:$B$12</c15:sqref>
                        </c15:fullRef>
                        <c15:formulaRef>
                          <c15:sqref>('Debt to Equity'!$B$9,'Debt to Equity'!$B$11)</c15:sqref>
                        </c15:formulaRef>
                      </c:ext>
                    </c:extLst>
                    <c:strCache>
                      <c:ptCount val="2"/>
                      <c:pt idx="0">
                        <c:v>Total Liabilities</c:v>
                      </c:pt>
                      <c:pt idx="1">
                        <c:v>Total Equity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'Debt to Equity'!$M$6:$M$12</c15:sqref>
                        </c15:fullRef>
                        <c15:formulaRef>
                          <c15:sqref>('Debt to Equity'!$M$9,'Debt to Equity'!$M$11)</c15:sqref>
                        </c15:formulaRef>
                      </c:ext>
                    </c:extLst>
                    <c:numCache>
                      <c:formatCode>#,##0.00_);\(#,##0.00\)</c:formatCode>
                      <c:ptCount val="2"/>
                      <c:pt idx="0">
                        <c:v>15.190440259999999</c:v>
                      </c:pt>
                      <c:pt idx="1">
                        <c:v>3.9504329900000004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36-0551-4820-A9D5-828ADAC3497B}"/>
                  </c:ext>
                </c:extLst>
              </c15:ser>
            </c15:filteredPieSeries>
            <c15:filteredPi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'Debt to Equity'!$N$5</c15:sqref>
                        </c15:formulaRef>
                      </c:ext>
                    </c:extLst>
                    <c:strCache>
                      <c:ptCount val="1"/>
                      <c:pt idx="0">
                        <c:v>Nov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8-0551-4820-A9D5-828ADAC3497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A-0551-4820-A9D5-828ADAC3497B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'Debt to Equity'!$B$6:$B$12</c15:sqref>
                        </c15:fullRef>
                        <c15:formulaRef>
                          <c15:sqref>('Debt to Equity'!$B$9,'Debt to Equity'!$B$11)</c15:sqref>
                        </c15:formulaRef>
                      </c:ext>
                    </c:extLst>
                    <c:strCache>
                      <c:ptCount val="2"/>
                      <c:pt idx="0">
                        <c:v>Total Liabilities</c:v>
                      </c:pt>
                      <c:pt idx="1">
                        <c:v>Total Equity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'Debt to Equity'!$N$6:$N$12</c15:sqref>
                        </c15:fullRef>
                        <c15:formulaRef>
                          <c15:sqref>('Debt to Equity'!$N$9,'Debt to Equity'!$N$11)</c15:sqref>
                        </c15:formulaRef>
                      </c:ext>
                    </c:extLst>
                    <c:numCache>
                      <c:formatCode>#,##0.00_);\(#,##0.00\)</c:formatCode>
                      <c:ptCount val="2"/>
                      <c:pt idx="0">
                        <c:v>14.70068259</c:v>
                      </c:pt>
                      <c:pt idx="1">
                        <c:v>3.7663786400000001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3B-0551-4820-A9D5-828ADAC3497B}"/>
                  </c:ext>
                </c:extLst>
              </c15:ser>
            </c15:filteredPieSeries>
            <c15:filteredPi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'Debt to Equity'!$O$5</c15:sqref>
                        </c15:formulaRef>
                      </c:ext>
                    </c:extLst>
                    <c:strCache>
                      <c:ptCount val="1"/>
                      <c:pt idx="0">
                        <c:v>Dec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D-0551-4820-A9D5-828ADAC3497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F-0551-4820-A9D5-828ADAC3497B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'Debt to Equity'!$B$6:$B$12</c15:sqref>
                        </c15:fullRef>
                        <c15:formulaRef>
                          <c15:sqref>('Debt to Equity'!$B$9,'Debt to Equity'!$B$11)</c15:sqref>
                        </c15:formulaRef>
                      </c:ext>
                    </c:extLst>
                    <c:strCache>
                      <c:ptCount val="2"/>
                      <c:pt idx="0">
                        <c:v>Total Liabilities</c:v>
                      </c:pt>
                      <c:pt idx="1">
                        <c:v>Total Equity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'Debt to Equity'!$O$6:$O$12</c15:sqref>
                        </c15:fullRef>
                        <c15:formulaRef>
                          <c15:sqref>('Debt to Equity'!$O$9,'Debt to Equity'!$O$11)</c15:sqref>
                        </c15:formulaRef>
                      </c:ext>
                    </c:extLst>
                    <c:numCache>
                      <c:formatCode>#,##0.00_);\(#,##0.00\)</c:formatCode>
                      <c:ptCount val="2"/>
                      <c:pt idx="0">
                        <c:v>18.318852339999999</c:v>
                      </c:pt>
                      <c:pt idx="1">
                        <c:v>13.056043130000001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40-0551-4820-A9D5-828ADAC3497B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"/>
          <c:y val="0.16949127014573231"/>
          <c:w val="0.36514337140103942"/>
          <c:h val="0.75404553681936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5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9980113863957639"/>
          <c:y val="0"/>
          <c:w val="0.62842195051574501"/>
          <c:h val="1"/>
        </c:manualLayout>
      </c:layout>
      <c:doughnutChart>
        <c:varyColors val="1"/>
        <c:ser>
          <c:idx val="12"/>
          <c:order val="12"/>
          <c:tx>
            <c:strRef>
              <c:f>'Debt to Equity'!$O$5</c:f>
              <c:strCache>
                <c:ptCount val="1"/>
                <c:pt idx="0">
                  <c:v>Dec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E44-4675-A7A3-7DE064FE7896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E44-4675-A7A3-7DE064FE7896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'Debt to Equity'!$B$6:$B$12</c15:sqref>
                  </c15:fullRef>
                </c:ext>
              </c:extLst>
              <c:f>('Debt to Equity'!$B$9,'Debt to Equity'!$B$11)</c:f>
              <c:strCache>
                <c:ptCount val="2"/>
                <c:pt idx="0">
                  <c:v>Total Liabilities</c:v>
                </c:pt>
                <c:pt idx="1">
                  <c:v>Total Equity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'Debt to Equity'!$O$6:$O$12</c15:sqref>
                  </c15:fullRef>
                </c:ext>
              </c:extLst>
              <c:f>('Debt to Equity'!$O$9,'Debt to Equity'!$O$11)</c:f>
              <c:numCache>
                <c:formatCode>#,##0.00_);\(#,##0.00\)</c:formatCode>
                <c:ptCount val="2"/>
                <c:pt idx="0">
                  <c:v>18.318852339999999</c:v>
                </c:pt>
                <c:pt idx="1">
                  <c:v>13.056043130000001</c:v>
                </c:pt>
              </c:numCache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6E44-4675-A7A3-7DE064FE7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2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'Debt to Equity'!$C$5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6-6E44-4675-A7A3-7DE064FE7896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8-6E44-4675-A7A3-7DE064FE7896}"/>
                    </c:ext>
                  </c:extLst>
                </c:dPt>
                <c:cat>
                  <c:strRef>
                    <c:extLst>
                      <c:ext uri="{02D57815-91ED-43cb-92C2-25804820EDAC}">
                        <c15:fullRef>
                          <c15:sqref>'Debt to Equity'!$B$6:$B$12</c15:sqref>
                        </c15:fullRef>
                        <c15:formulaRef>
                          <c15:sqref>('Debt to Equity'!$B$9,'Debt to Equity'!$B$11)</c15:sqref>
                        </c15:formulaRef>
                      </c:ext>
                    </c:extLst>
                    <c:strCache>
                      <c:ptCount val="2"/>
                      <c:pt idx="0">
                        <c:v>Total Liabilities</c:v>
                      </c:pt>
                      <c:pt idx="1">
                        <c:v>Total Equity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'Debt to Equity'!$C$6:$C$12</c15:sqref>
                        </c15:fullRef>
                        <c15:formulaRef>
                          <c15:sqref>('Debt to Equity'!$C$9,'Debt to Equity'!$C$11)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9-6E44-4675-A7A3-7DE064FE7896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'Debt to Equity'!$D$5</c15:sqref>
                        </c15:formulaRef>
                      </c:ext>
                    </c:extLst>
                    <c:strCache>
                      <c:ptCount val="1"/>
                      <c:pt idx="0">
                        <c:v>Jan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B-6E44-4675-A7A3-7DE064FE7896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D-6E44-4675-A7A3-7DE064FE7896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'Debt to Equity'!$B$6:$B$12</c15:sqref>
                        </c15:fullRef>
                        <c15:formulaRef>
                          <c15:sqref>('Debt to Equity'!$B$9,'Debt to Equity'!$B$11)</c15:sqref>
                        </c15:formulaRef>
                      </c:ext>
                    </c:extLst>
                    <c:strCache>
                      <c:ptCount val="2"/>
                      <c:pt idx="0">
                        <c:v>Total Liabilities</c:v>
                      </c:pt>
                      <c:pt idx="1">
                        <c:v>Total Equity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'Debt to Equity'!$D$6:$D$12</c15:sqref>
                        </c15:fullRef>
                        <c15:formulaRef>
                          <c15:sqref>('Debt to Equity'!$D$9,'Debt to Equity'!$D$11)</c15:sqref>
                        </c15:formulaRef>
                      </c:ext>
                    </c:extLst>
                    <c:numCache>
                      <c:formatCode>#,##0.00_);\(#,##0.00\)</c:formatCode>
                      <c:ptCount val="2"/>
                      <c:pt idx="0">
                        <c:v>14.495993356500001</c:v>
                      </c:pt>
                      <c:pt idx="1">
                        <c:v>8.6861285282000011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E-6E44-4675-A7A3-7DE064FE7896}"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'Debt to Equity'!$E$5</c15:sqref>
                        </c15:formulaRef>
                      </c:ext>
                    </c:extLst>
                    <c:strCache>
                      <c:ptCount val="1"/>
                      <c:pt idx="0">
                        <c:v>Feb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6E44-4675-A7A3-7DE064FE7896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2-6E44-4675-A7A3-7DE064FE7896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'Debt to Equity'!$B$6:$B$12</c15:sqref>
                        </c15:fullRef>
                        <c15:formulaRef>
                          <c15:sqref>('Debt to Equity'!$B$9,'Debt to Equity'!$B$11)</c15:sqref>
                        </c15:formulaRef>
                      </c:ext>
                    </c:extLst>
                    <c:strCache>
                      <c:ptCount val="2"/>
                      <c:pt idx="0">
                        <c:v>Total Liabilities</c:v>
                      </c:pt>
                      <c:pt idx="1">
                        <c:v>Total Equity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'Debt to Equity'!$E$6:$E$12</c15:sqref>
                        </c15:fullRef>
                        <c15:formulaRef>
                          <c15:sqref>('Debt to Equity'!$E$9,'Debt to Equity'!$E$11)</c15:sqref>
                        </c15:formulaRef>
                      </c:ext>
                    </c:extLst>
                    <c:numCache>
                      <c:formatCode>#,##0.00_);\(#,##0.00\)</c:formatCode>
                      <c:ptCount val="2"/>
                      <c:pt idx="0">
                        <c:v>9.291465539999999</c:v>
                      </c:pt>
                      <c:pt idx="1">
                        <c:v>3.6341436000000003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13-6E44-4675-A7A3-7DE064FE7896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'Debt to Equity'!$F$5</c15:sqref>
                        </c15:formulaRef>
                      </c:ext>
                    </c:extLst>
                    <c:strCache>
                      <c:ptCount val="1"/>
                      <c:pt idx="0">
                        <c:v>Mar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5-6E44-4675-A7A3-7DE064FE7896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7-6E44-4675-A7A3-7DE064FE7896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'Debt to Equity'!$B$6:$B$12</c15:sqref>
                        </c15:fullRef>
                        <c15:formulaRef>
                          <c15:sqref>('Debt to Equity'!$B$9,'Debt to Equity'!$B$11)</c15:sqref>
                        </c15:formulaRef>
                      </c:ext>
                    </c:extLst>
                    <c:strCache>
                      <c:ptCount val="2"/>
                      <c:pt idx="0">
                        <c:v>Total Liabilities</c:v>
                      </c:pt>
                      <c:pt idx="1">
                        <c:v>Total Equity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'Debt to Equity'!$F$6:$F$12</c15:sqref>
                        </c15:fullRef>
                        <c15:formulaRef>
                          <c15:sqref>('Debt to Equity'!$F$9,'Debt to Equity'!$F$11)</c15:sqref>
                        </c15:formulaRef>
                      </c:ext>
                    </c:extLst>
                    <c:numCache>
                      <c:formatCode>#,##0.00_);\(#,##0.00\)</c:formatCode>
                      <c:ptCount val="2"/>
                      <c:pt idx="0">
                        <c:v>12.723212720000001</c:v>
                      </c:pt>
                      <c:pt idx="1">
                        <c:v>4.3705303600000001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18-6E44-4675-A7A3-7DE064FE7896}"/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'Debt to Equity'!$G$5</c15:sqref>
                        </c15:formulaRef>
                      </c:ext>
                    </c:extLst>
                    <c:strCache>
                      <c:ptCount val="1"/>
                      <c:pt idx="0">
                        <c:v>Apr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E44-4675-A7A3-7DE064FE7896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C-6E44-4675-A7A3-7DE064FE7896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'Debt to Equity'!$B$6:$B$12</c15:sqref>
                        </c15:fullRef>
                        <c15:formulaRef>
                          <c15:sqref>('Debt to Equity'!$B$9,'Debt to Equity'!$B$11)</c15:sqref>
                        </c15:formulaRef>
                      </c:ext>
                    </c:extLst>
                    <c:strCache>
                      <c:ptCount val="2"/>
                      <c:pt idx="0">
                        <c:v>Total Liabilities</c:v>
                      </c:pt>
                      <c:pt idx="1">
                        <c:v>Total Equity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'Debt to Equity'!$G$6:$G$12</c15:sqref>
                        </c15:fullRef>
                        <c15:formulaRef>
                          <c15:sqref>('Debt to Equity'!$G$9,'Debt to Equity'!$G$11)</c15:sqref>
                        </c15:formulaRef>
                      </c:ext>
                    </c:extLst>
                    <c:numCache>
                      <c:formatCode>#,##0.00_);\(#,##0.00\)</c:formatCode>
                      <c:ptCount val="2"/>
                      <c:pt idx="0">
                        <c:v>13.90491669</c:v>
                      </c:pt>
                      <c:pt idx="1">
                        <c:v>3.71346438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1D-6E44-4675-A7A3-7DE064FE7896}"/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'Debt to Equity'!$H$5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F-6E44-4675-A7A3-7DE064FE7896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1-6E44-4675-A7A3-7DE064FE7896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'Debt to Equity'!$B$6:$B$12</c15:sqref>
                        </c15:fullRef>
                        <c15:formulaRef>
                          <c15:sqref>('Debt to Equity'!$B$9,'Debt to Equity'!$B$11)</c15:sqref>
                        </c15:formulaRef>
                      </c:ext>
                    </c:extLst>
                    <c:strCache>
                      <c:ptCount val="2"/>
                      <c:pt idx="0">
                        <c:v>Total Liabilities</c:v>
                      </c:pt>
                      <c:pt idx="1">
                        <c:v>Total Equity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'Debt to Equity'!$H$6:$H$12</c15:sqref>
                        </c15:fullRef>
                        <c15:formulaRef>
                          <c15:sqref>('Debt to Equity'!$H$9,'Debt to Equity'!$H$11)</c15:sqref>
                        </c15:formulaRef>
                      </c:ext>
                    </c:extLst>
                    <c:numCache>
                      <c:formatCode>#,##0.00_);\(#,##0.00\)</c:formatCode>
                      <c:ptCount val="2"/>
                      <c:pt idx="0">
                        <c:v>11.211060119999999</c:v>
                      </c:pt>
                      <c:pt idx="1">
                        <c:v>3.9819295000000001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22-6E44-4675-A7A3-7DE064FE7896}"/>
                  </c:ext>
                </c:extLst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'Debt to Equity'!$I$5</c15:sqref>
                        </c15:formulaRef>
                      </c:ext>
                    </c:extLst>
                    <c:strCache>
                      <c:ptCount val="1"/>
                      <c:pt idx="0">
                        <c:v>Jun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4-6E44-4675-A7A3-7DE064FE7896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6-6E44-4675-A7A3-7DE064FE7896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'Debt to Equity'!$B$6:$B$12</c15:sqref>
                        </c15:fullRef>
                        <c15:formulaRef>
                          <c15:sqref>('Debt to Equity'!$B$9,'Debt to Equity'!$B$11)</c15:sqref>
                        </c15:formulaRef>
                      </c:ext>
                    </c:extLst>
                    <c:strCache>
                      <c:ptCount val="2"/>
                      <c:pt idx="0">
                        <c:v>Total Liabilities</c:v>
                      </c:pt>
                      <c:pt idx="1">
                        <c:v>Total Equity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'Debt to Equity'!$I$6:$I$12</c15:sqref>
                        </c15:fullRef>
                        <c15:formulaRef>
                          <c15:sqref>('Debt to Equity'!$I$9,'Debt to Equity'!$I$11)</c15:sqref>
                        </c15:formulaRef>
                      </c:ext>
                    </c:extLst>
                    <c:numCache>
                      <c:formatCode>#,##0.00_);\(#,##0.00\)</c:formatCode>
                      <c:ptCount val="2"/>
                      <c:pt idx="0">
                        <c:v>31.78941661</c:v>
                      </c:pt>
                      <c:pt idx="1">
                        <c:v>5.1400164800000008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27-6E44-4675-A7A3-7DE064FE7896}"/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'Debt to Equity'!$J$5</c15:sqref>
                        </c15:formulaRef>
                      </c:ext>
                    </c:extLst>
                    <c:strCache>
                      <c:ptCount val="1"/>
                      <c:pt idx="0">
                        <c:v>Jul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9-6E44-4675-A7A3-7DE064FE7896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B-6E44-4675-A7A3-7DE064FE7896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'Debt to Equity'!$B$6:$B$12</c15:sqref>
                        </c15:fullRef>
                        <c15:formulaRef>
                          <c15:sqref>('Debt to Equity'!$B$9,'Debt to Equity'!$B$11)</c15:sqref>
                        </c15:formulaRef>
                      </c:ext>
                    </c:extLst>
                    <c:strCache>
                      <c:ptCount val="2"/>
                      <c:pt idx="0">
                        <c:v>Total Liabilities</c:v>
                      </c:pt>
                      <c:pt idx="1">
                        <c:v>Total Equity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'Debt to Equity'!$J$6:$J$12</c15:sqref>
                        </c15:fullRef>
                        <c15:formulaRef>
                          <c15:sqref>('Debt to Equity'!$J$9,'Debt to Equity'!$J$11)</c15:sqref>
                        </c15:formulaRef>
                      </c:ext>
                    </c:extLst>
                    <c:numCache>
                      <c:formatCode>#,##0.00_);\(#,##0.00\)</c:formatCode>
                      <c:ptCount val="2"/>
                      <c:pt idx="0">
                        <c:v>13.59952034</c:v>
                      </c:pt>
                      <c:pt idx="1">
                        <c:v>3.6348885800000001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2C-6E44-4675-A7A3-7DE064FE7896}"/>
                  </c:ext>
                </c:extLst>
              </c15:ser>
            </c15:filteredPieSeries>
            <c15:filteredPi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'Debt to Equity'!$K$5</c15:sqref>
                        </c15:formulaRef>
                      </c:ext>
                    </c:extLst>
                    <c:strCache>
                      <c:ptCount val="1"/>
                      <c:pt idx="0">
                        <c:v>Aug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E-6E44-4675-A7A3-7DE064FE7896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0-6E44-4675-A7A3-7DE064FE7896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'Debt to Equity'!$B$6:$B$12</c15:sqref>
                        </c15:fullRef>
                        <c15:formulaRef>
                          <c15:sqref>('Debt to Equity'!$B$9,'Debt to Equity'!$B$11)</c15:sqref>
                        </c15:formulaRef>
                      </c:ext>
                    </c:extLst>
                    <c:strCache>
                      <c:ptCount val="2"/>
                      <c:pt idx="0">
                        <c:v>Total Liabilities</c:v>
                      </c:pt>
                      <c:pt idx="1">
                        <c:v>Total Equity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'Debt to Equity'!$K$6:$K$12</c15:sqref>
                        </c15:fullRef>
                        <c15:formulaRef>
                          <c15:sqref>('Debt to Equity'!$K$9,'Debt to Equity'!$K$11)</c15:sqref>
                        </c15:formulaRef>
                      </c:ext>
                    </c:extLst>
                    <c:numCache>
                      <c:formatCode>#,##0.00_);\(#,##0.00\)</c:formatCode>
                      <c:ptCount val="2"/>
                      <c:pt idx="0">
                        <c:v>18.14809713</c:v>
                      </c:pt>
                      <c:pt idx="1">
                        <c:v>3.5756753300000002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31-6E44-4675-A7A3-7DE064FE7896}"/>
                  </c:ext>
                </c:extLst>
              </c15:ser>
            </c15:filteredPieSeries>
            <c15:filteredPi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'Debt to Equity'!$L$5</c15:sqref>
                        </c15:formulaRef>
                      </c:ext>
                    </c:extLst>
                    <c:strCache>
                      <c:ptCount val="1"/>
                      <c:pt idx="0">
                        <c:v>Sep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3-6E44-4675-A7A3-7DE064FE7896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5-6E44-4675-A7A3-7DE064FE7896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'Debt to Equity'!$B$6:$B$12</c15:sqref>
                        </c15:fullRef>
                        <c15:formulaRef>
                          <c15:sqref>('Debt to Equity'!$B$9,'Debt to Equity'!$B$11)</c15:sqref>
                        </c15:formulaRef>
                      </c:ext>
                    </c:extLst>
                    <c:strCache>
                      <c:ptCount val="2"/>
                      <c:pt idx="0">
                        <c:v>Total Liabilities</c:v>
                      </c:pt>
                      <c:pt idx="1">
                        <c:v>Total Equity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'Debt to Equity'!$L$6:$L$12</c15:sqref>
                        </c15:fullRef>
                        <c15:formulaRef>
                          <c15:sqref>('Debt to Equity'!$L$9,'Debt to Equity'!$L$11)</c15:sqref>
                        </c15:formulaRef>
                      </c:ext>
                    </c:extLst>
                    <c:numCache>
                      <c:formatCode>#,##0.00_);\(#,##0.00\)</c:formatCode>
                      <c:ptCount val="2"/>
                      <c:pt idx="0">
                        <c:v>24.022776329999999</c:v>
                      </c:pt>
                      <c:pt idx="1">
                        <c:v>1.4829958600000002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36-6E44-4675-A7A3-7DE064FE7896}"/>
                  </c:ext>
                </c:extLst>
              </c15:ser>
            </c15:filteredPieSeries>
            <c15:filteredPi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'Debt to Equity'!$M$5</c15:sqref>
                        </c15:formulaRef>
                      </c:ext>
                    </c:extLst>
                    <c:strCache>
                      <c:ptCount val="1"/>
                      <c:pt idx="0">
                        <c:v>Oct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8-6E44-4675-A7A3-7DE064FE7896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A-6E44-4675-A7A3-7DE064FE7896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'Debt to Equity'!$B$6:$B$12</c15:sqref>
                        </c15:fullRef>
                        <c15:formulaRef>
                          <c15:sqref>('Debt to Equity'!$B$9,'Debt to Equity'!$B$11)</c15:sqref>
                        </c15:formulaRef>
                      </c:ext>
                    </c:extLst>
                    <c:strCache>
                      <c:ptCount val="2"/>
                      <c:pt idx="0">
                        <c:v>Total Liabilities</c:v>
                      </c:pt>
                      <c:pt idx="1">
                        <c:v>Total Equity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'Debt to Equity'!$M$6:$M$12</c15:sqref>
                        </c15:fullRef>
                        <c15:formulaRef>
                          <c15:sqref>('Debt to Equity'!$M$9,'Debt to Equity'!$M$11)</c15:sqref>
                        </c15:formulaRef>
                      </c:ext>
                    </c:extLst>
                    <c:numCache>
                      <c:formatCode>#,##0.00_);\(#,##0.00\)</c:formatCode>
                      <c:ptCount val="2"/>
                      <c:pt idx="0">
                        <c:v>15.190440259999999</c:v>
                      </c:pt>
                      <c:pt idx="1">
                        <c:v>3.9504329900000004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3B-6E44-4675-A7A3-7DE064FE7896}"/>
                  </c:ext>
                </c:extLst>
              </c15:ser>
            </c15:filteredPieSeries>
            <c15:filteredPi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'Debt to Equity'!$N$5</c15:sqref>
                        </c15:formulaRef>
                      </c:ext>
                    </c:extLst>
                    <c:strCache>
                      <c:ptCount val="1"/>
                      <c:pt idx="0">
                        <c:v>Nov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D-6E44-4675-A7A3-7DE064FE7896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3F-6E44-4675-A7A3-7DE064FE7896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'Debt to Equity'!$B$6:$B$12</c15:sqref>
                        </c15:fullRef>
                        <c15:formulaRef>
                          <c15:sqref>('Debt to Equity'!$B$9,'Debt to Equity'!$B$11)</c15:sqref>
                        </c15:formulaRef>
                      </c:ext>
                    </c:extLst>
                    <c:strCache>
                      <c:ptCount val="2"/>
                      <c:pt idx="0">
                        <c:v>Total Liabilities</c:v>
                      </c:pt>
                      <c:pt idx="1">
                        <c:v>Total Equity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'Debt to Equity'!$N$6:$N$12</c15:sqref>
                        </c15:fullRef>
                        <c15:formulaRef>
                          <c15:sqref>('Debt to Equity'!$N$9,'Debt to Equity'!$N$11)</c15:sqref>
                        </c15:formulaRef>
                      </c:ext>
                    </c:extLst>
                    <c:numCache>
                      <c:formatCode>#,##0.00_);\(#,##0.00\)</c:formatCode>
                      <c:ptCount val="2"/>
                      <c:pt idx="0">
                        <c:v>14.70068259</c:v>
                      </c:pt>
                      <c:pt idx="1">
                        <c:v>3.7663786400000001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40-6E44-4675-A7A3-7DE064FE7896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"/>
          <c:y val="0.16949127014573231"/>
          <c:w val="0.36514337140103942"/>
          <c:h val="0.75404553681936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5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79609773950238"/>
          <c:y val="8.1936637231257214E-2"/>
          <c:w val="0.89120390226049762"/>
          <c:h val="0.7073125956025186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 KPIs'!$B$6</c:f>
              <c:strCache>
                <c:ptCount val="1"/>
                <c:pt idx="0">
                  <c:v>Days Sales outstanding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2700" cap="flat" cmpd="sng" algn="ctr">
                <a:solidFill>
                  <a:schemeClr val="bg1">
                    <a:lumMod val="75000"/>
                  </a:schemeClr>
                </a:solidFill>
                <a:prstDash val="sysDash"/>
                <a:miter lim="800000"/>
              </a:ln>
              <a:effectLst/>
            </c:spPr>
            <c:trendlineType val="linear"/>
            <c:dispRSqr val="0"/>
            <c:dispEq val="0"/>
          </c:trendline>
          <c:cat>
            <c:strRef>
              <c:f>'AR KPIs'!$D$4:$O$4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'AR KPIs'!$D$6:$O$6</c:f>
              <c:numCache>
                <c:formatCode>0.0</c:formatCode>
                <c:ptCount val="12"/>
                <c:pt idx="0">
                  <c:v>585.06619527251075</c:v>
                </c:pt>
                <c:pt idx="1">
                  <c:v>933.44216347976646</c:v>
                </c:pt>
                <c:pt idx="2">
                  <c:v>33.182718844581458</c:v>
                </c:pt>
                <c:pt idx="3">
                  <c:v>12.302338741900995</c:v>
                </c:pt>
                <c:pt idx="4">
                  <c:v>-11.41071818630064</c:v>
                </c:pt>
                <c:pt idx="5">
                  <c:v>-12.48395928961417</c:v>
                </c:pt>
                <c:pt idx="6">
                  <c:v>-2.5692764651996809</c:v>
                </c:pt>
                <c:pt idx="7">
                  <c:v>-2.2626044920407828</c:v>
                </c:pt>
                <c:pt idx="8">
                  <c:v>-2.2802861725212165E-2</c:v>
                </c:pt>
                <c:pt idx="9">
                  <c:v>-9.3392221087545906</c:v>
                </c:pt>
                <c:pt idx="10">
                  <c:v>-4.7089463769681794</c:v>
                </c:pt>
                <c:pt idx="11">
                  <c:v>3.1350419003012115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70-41D2-A4CE-DDD8F560A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16616271"/>
        <c:axId val="1019794815"/>
      </c:barChart>
      <c:lineChart>
        <c:grouping val="standard"/>
        <c:varyColors val="0"/>
        <c:ser>
          <c:idx val="2"/>
          <c:order val="1"/>
          <c:tx>
            <c:strRef>
              <c:f>'AR KPIs'!$B$6</c:f>
              <c:strCache>
                <c:ptCount val="1"/>
                <c:pt idx="0">
                  <c:v>Days Sales outstanding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'AR KPIs'!$D$4:$O$4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'AR KPIs'!$D$6:$O$6</c:f>
              <c:numCache>
                <c:formatCode>0.0</c:formatCode>
                <c:ptCount val="12"/>
                <c:pt idx="0">
                  <c:v>585.06619527251075</c:v>
                </c:pt>
                <c:pt idx="1">
                  <c:v>933.44216347976646</c:v>
                </c:pt>
                <c:pt idx="2">
                  <c:v>33.182718844581458</c:v>
                </c:pt>
                <c:pt idx="3">
                  <c:v>12.302338741900995</c:v>
                </c:pt>
                <c:pt idx="4">
                  <c:v>-11.41071818630064</c:v>
                </c:pt>
                <c:pt idx="5">
                  <c:v>-12.48395928961417</c:v>
                </c:pt>
                <c:pt idx="6">
                  <c:v>-2.5692764651996809</c:v>
                </c:pt>
                <c:pt idx="7">
                  <c:v>-2.2626044920407828</c:v>
                </c:pt>
                <c:pt idx="8">
                  <c:v>-2.2802861725212165E-2</c:v>
                </c:pt>
                <c:pt idx="9">
                  <c:v>-9.3392221087545906</c:v>
                </c:pt>
                <c:pt idx="10">
                  <c:v>-4.7089463769681794</c:v>
                </c:pt>
                <c:pt idx="11">
                  <c:v>3.1350419003012115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70-41D2-A4CE-DDD8F560A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616271"/>
        <c:axId val="1019794815"/>
      </c:lineChart>
      <c:catAx>
        <c:axId val="1016616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9794815"/>
        <c:crosses val="autoZero"/>
        <c:auto val="1"/>
        <c:lblAlgn val="ctr"/>
        <c:lblOffset val="100"/>
        <c:noMultiLvlLbl val="0"/>
      </c:catAx>
      <c:valAx>
        <c:axId val="1019794815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66162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79609773950238"/>
          <c:y val="8.1936637231257214E-2"/>
          <c:w val="0.89120390226049762"/>
          <c:h val="0.7073125956025186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 KPIs'!$B$10</c:f>
              <c:strCache>
                <c:ptCount val="1"/>
                <c:pt idx="0">
                  <c:v>Average Days Delinquent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trendline>
            <c:spPr>
              <a:ln w="12700" cap="flat" cmpd="sng" algn="ctr">
                <a:solidFill>
                  <a:schemeClr val="accent3"/>
                </a:solidFill>
                <a:prstDash val="dash"/>
                <a:miter lim="800000"/>
              </a:ln>
              <a:effectLst/>
            </c:spPr>
            <c:trendlineType val="linear"/>
            <c:dispRSqr val="0"/>
            <c:dispEq val="0"/>
          </c:trendline>
          <c:cat>
            <c:strRef>
              <c:f>'AR KPIs'!$D$4:$O$4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'AR KPIs'!$D$10:$O$10</c:f>
              <c:numCache>
                <c:formatCode>0.0</c:formatCode>
                <c:ptCount val="12"/>
                <c:pt idx="0">
                  <c:v>79.062999361150162</c:v>
                </c:pt>
                <c:pt idx="1">
                  <c:v>900.86837322216456</c:v>
                </c:pt>
                <c:pt idx="2">
                  <c:v>15.312255151015755</c:v>
                </c:pt>
                <c:pt idx="3">
                  <c:v>10.791346732171215</c:v>
                </c:pt>
                <c:pt idx="4">
                  <c:v>5.5539475952223452</c:v>
                </c:pt>
                <c:pt idx="5">
                  <c:v>-8.6872136868729335</c:v>
                </c:pt>
                <c:pt idx="6">
                  <c:v>-2.2823052962690076</c:v>
                </c:pt>
                <c:pt idx="7">
                  <c:v>1.4718588873838221</c:v>
                </c:pt>
                <c:pt idx="8">
                  <c:v>-3.2206068988742227</c:v>
                </c:pt>
                <c:pt idx="9">
                  <c:v>9.3793205528287409</c:v>
                </c:pt>
                <c:pt idx="10">
                  <c:v>-15.760278646177547</c:v>
                </c:pt>
                <c:pt idx="11">
                  <c:v>6.8078822514955633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C8-47BA-97BB-59705C176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16616271"/>
        <c:axId val="1019794815"/>
      </c:bar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616271"/>
        <c:axId val="1019794815"/>
        <c:extLst>
          <c:ext xmlns:c15="http://schemas.microsoft.com/office/drawing/2012/chart" uri="{02D57815-91ED-43cb-92C2-25804820EDAC}">
            <c15:filteredLineSeries>
              <c15:ser>
                <c:idx val="2"/>
                <c:order val="1"/>
                <c:tx>
                  <c:strRef>
                    <c:extLst>
                      <c:ext uri="{02D57815-91ED-43cb-92C2-25804820EDAC}">
                        <c15:formulaRef>
                          <c15:sqref>'AR KPIs'!$B$10</c15:sqref>
                        </c15:formulaRef>
                      </c:ext>
                    </c:extLst>
                    <c:strCache>
                      <c:ptCount val="1"/>
                      <c:pt idx="0">
                        <c:v>Average Days Delinquent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'AR KPIs'!$D$4:$O$4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'AR KPIs'!$D$10:$O$10</c15:sqref>
                        </c15:formulaRef>
                      </c:ext>
                    </c:extLst>
                    <c:numCache>
                      <c:formatCode>0.0</c:formatCode>
                      <c:ptCount val="12"/>
                      <c:pt idx="0">
                        <c:v>79.062999361150162</c:v>
                      </c:pt>
                      <c:pt idx="1">
                        <c:v>900.86837322216456</c:v>
                      </c:pt>
                      <c:pt idx="2">
                        <c:v>15.312255151015755</c:v>
                      </c:pt>
                      <c:pt idx="3">
                        <c:v>10.791346732171215</c:v>
                      </c:pt>
                      <c:pt idx="4">
                        <c:v>5.5539475952223452</c:v>
                      </c:pt>
                      <c:pt idx="5">
                        <c:v>-8.6872136868729335</c:v>
                      </c:pt>
                      <c:pt idx="6">
                        <c:v>-2.2823052962690076</c:v>
                      </c:pt>
                      <c:pt idx="7">
                        <c:v>1.4718588873838221</c:v>
                      </c:pt>
                      <c:pt idx="8">
                        <c:v>-3.2206068988742227</c:v>
                      </c:pt>
                      <c:pt idx="9">
                        <c:v>9.3793205528287409</c:v>
                      </c:pt>
                      <c:pt idx="10">
                        <c:v>-15.760278646177547</c:v>
                      </c:pt>
                      <c:pt idx="11">
                        <c:v>6.8078822514955633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26C8-47BA-97BB-59705C17620E}"/>
                  </c:ext>
                </c:extLst>
              </c15:ser>
            </c15:filteredLineSeries>
          </c:ext>
        </c:extLst>
      </c:lineChart>
      <c:catAx>
        <c:axId val="1016616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9794815"/>
        <c:crosses val="autoZero"/>
        <c:auto val="1"/>
        <c:lblAlgn val="ctr"/>
        <c:lblOffset val="100"/>
        <c:noMultiLvlLbl val="0"/>
      </c:catAx>
      <c:valAx>
        <c:axId val="1019794815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66162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784853058505396E-2"/>
          <c:y val="5.7383352009279902E-2"/>
          <c:w val="0.87627424221638694"/>
          <c:h val="0.64814352328030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'Financial Ratios'!$B$7</c:f>
              <c:strCache>
                <c:ptCount val="1"/>
                <c:pt idx="0">
                  <c:v>Current Ratio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chemeClr val="bg1">
                    <a:lumMod val="75000"/>
                  </a:schemeClr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cat>
            <c:strRef>
              <c:f>'Financial Ratios'!$D$5:$O$5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'Financial Ratios'!$D$7:$O$7</c:f>
              <c:numCache>
                <c:formatCode>0.0</c:formatCode>
                <c:ptCount val="12"/>
                <c:pt idx="0">
                  <c:v>1.4770148881573981</c:v>
                </c:pt>
                <c:pt idx="1">
                  <c:v>0.98673422839618352</c:v>
                </c:pt>
                <c:pt idx="2">
                  <c:v>1.0699581095694188</c:v>
                </c:pt>
                <c:pt idx="3">
                  <c:v>0.96072414045177323</c:v>
                </c:pt>
                <c:pt idx="4">
                  <c:v>1.1605336775197936</c:v>
                </c:pt>
                <c:pt idx="5">
                  <c:v>1.2115369237927123</c:v>
                </c:pt>
                <c:pt idx="6">
                  <c:v>1.3649273102091981</c:v>
                </c:pt>
                <c:pt idx="7">
                  <c:v>1.1894657809882043</c:v>
                </c:pt>
                <c:pt idx="8">
                  <c:v>1.3173423096885515</c:v>
                </c:pt>
                <c:pt idx="9">
                  <c:v>1.1280538491169327</c:v>
                </c:pt>
                <c:pt idx="10">
                  <c:v>0.58501463887393479</c:v>
                </c:pt>
                <c:pt idx="11">
                  <c:v>1.2160772347449975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39-4B88-8391-15E0BE68D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2122087800"/>
        <c:axId val="212960084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'Financial Ratios'!$B$6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'Financial Ratios'!$D$5:$O$5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'Financial Ratios'!$D$6:$O$6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D539-4B88-8391-15E0BE68DF99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'Financial Ratios'!$B$8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'Financial Ratios'!$D$5:$O$5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'Financial Ratios'!$D$8:$O$8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539-4B88-8391-15E0BE68DF99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3"/>
          <c:order val="3"/>
          <c:tx>
            <c:v>Quick Ratio (Acid Test)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bg1">
                    <a:lumMod val="95000"/>
                  </a:schemeClr>
                </a:solidFill>
                <a:prstDash val="dashDot"/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12"/>
              <c:pt idx="0">
                <c:v>Jan</c:v>
              </c:pt>
              <c:pt idx="1">
                <c:v>Feb</c:v>
              </c:pt>
              <c:pt idx="2">
                <c:v>Mar</c:v>
              </c:pt>
              <c:pt idx="3">
                <c:v>Apr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Aug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Dec</c:v>
              </c:pt>
            </c:strLit>
          </c:cat>
          <c:val>
            <c:numLit>
              <c:formatCode>General</c:formatCode>
              <c:ptCount val="12"/>
              <c:pt idx="0">
                <c:v>1.2401574803149606</c:v>
              </c:pt>
              <c:pt idx="1">
                <c:v>0.97402597402597402</c:v>
              </c:pt>
              <c:pt idx="2">
                <c:v>0.8</c:v>
              </c:pt>
              <c:pt idx="3">
                <c:v>0.62595419847328249</c:v>
              </c:pt>
              <c:pt idx="4">
                <c:v>1</c:v>
              </c:pt>
              <c:pt idx="5">
                <c:v>0.80607476635514019</c:v>
              </c:pt>
              <c:pt idx="6">
                <c:v>0.75609756097560976</c:v>
              </c:pt>
              <c:pt idx="7">
                <c:v>0.92987012987012985</c:v>
              </c:pt>
              <c:pt idx="8">
                <c:v>0.64071856287425155</c:v>
              </c:pt>
              <c:pt idx="9">
                <c:v>0.95965417867435154</c:v>
              </c:pt>
              <c:pt idx="10">
                <c:v>0.79004329004328999</c:v>
              </c:pt>
              <c:pt idx="11">
                <c:v>0.9116809116809117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D539-4B88-8391-15E0BE68D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2087800"/>
        <c:axId val="2129600840"/>
      </c:lineChart>
      <c:catAx>
        <c:axId val="2122087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9600840"/>
        <c:crosses val="autoZero"/>
        <c:auto val="1"/>
        <c:lblAlgn val="ctr"/>
        <c:lblOffset val="100"/>
        <c:noMultiLvlLbl val="0"/>
      </c:catAx>
      <c:valAx>
        <c:axId val="212960084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2087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693235850074001E-2"/>
          <c:y val="0.81089453950373502"/>
          <c:w val="0.95839106257123396"/>
          <c:h val="0.157805450309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2"/>
          <c:tx>
            <c:strRef>
              <c:f>'Manufacturing KPIs'!$C$10</c:f>
              <c:strCache>
                <c:ptCount val="1"/>
                <c:pt idx="0">
                  <c:v>Throughput</c:v>
                </c:pt>
              </c:strCache>
            </c:strRef>
          </c:tx>
          <c:spPr>
            <a:ln w="28575" cap="flat" cmpd="sng" algn="ctr">
              <a:solidFill>
                <a:schemeClr val="accent5"/>
              </a:solidFill>
              <a:prstDash val="solid"/>
              <a:miter lim="800000"/>
            </a:ln>
            <a:effectLst/>
          </c:spPr>
          <c:marker>
            <c:symbol val="none"/>
          </c:marker>
          <c:cat>
            <c:strRef>
              <c:f>'Manufacturing KPIs'!$D$7:$Q$7</c:f>
              <c:strCache>
                <c:ptCount val="14"/>
                <c:pt idx="0">
                  <c:v>Day 1</c:v>
                </c:pt>
                <c:pt idx="1">
                  <c:v>Day 2</c:v>
                </c:pt>
                <c:pt idx="2">
                  <c:v>Day 3</c:v>
                </c:pt>
                <c:pt idx="3">
                  <c:v>Day 4</c:v>
                </c:pt>
                <c:pt idx="4">
                  <c:v>Day 5</c:v>
                </c:pt>
                <c:pt idx="5">
                  <c:v>Day 6</c:v>
                </c:pt>
                <c:pt idx="6">
                  <c:v>Day 7</c:v>
                </c:pt>
                <c:pt idx="7">
                  <c:v>Day 8</c:v>
                </c:pt>
                <c:pt idx="8">
                  <c:v>Day 9</c:v>
                </c:pt>
                <c:pt idx="9">
                  <c:v>Day 10</c:v>
                </c:pt>
                <c:pt idx="10">
                  <c:v>Day 11</c:v>
                </c:pt>
                <c:pt idx="11">
                  <c:v>Day 12</c:v>
                </c:pt>
                <c:pt idx="12">
                  <c:v>Day 13</c:v>
                </c:pt>
                <c:pt idx="13">
                  <c:v>Day 14</c:v>
                </c:pt>
              </c:strCache>
            </c:strRef>
          </c:cat>
          <c:val>
            <c:numRef>
              <c:f>'Manufacturing KPIs'!$D$10:$Q$10</c:f>
              <c:numCache>
                <c:formatCode>0.0</c:formatCode>
                <c:ptCount val="14"/>
                <c:pt idx="0">
                  <c:v>29.166666666666668</c:v>
                </c:pt>
                <c:pt idx="1">
                  <c:v>37.5</c:v>
                </c:pt>
                <c:pt idx="2">
                  <c:v>41.666666666666664</c:v>
                </c:pt>
                <c:pt idx="3">
                  <c:v>25</c:v>
                </c:pt>
                <c:pt idx="4">
                  <c:v>33.333333333333336</c:v>
                </c:pt>
                <c:pt idx="5">
                  <c:v>50</c:v>
                </c:pt>
                <c:pt idx="6">
                  <c:v>45.833333333333336</c:v>
                </c:pt>
                <c:pt idx="7">
                  <c:v>37.5</c:v>
                </c:pt>
                <c:pt idx="8">
                  <c:v>50</c:v>
                </c:pt>
                <c:pt idx="9">
                  <c:v>29.166666666666668</c:v>
                </c:pt>
                <c:pt idx="10">
                  <c:v>33.333333333333336</c:v>
                </c:pt>
                <c:pt idx="11">
                  <c:v>37.5</c:v>
                </c:pt>
                <c:pt idx="12">
                  <c:v>41.666666666666664</c:v>
                </c:pt>
                <c:pt idx="13">
                  <c:v>45.833333333333336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39D-48AB-B52D-0224ED1C2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9186312"/>
        <c:axId val="114918795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'Manufacturing KPIs'!$C$8</c15:sqref>
                        </c15:formulaRef>
                      </c:ext>
                    </c:extLst>
                    <c:strCache>
                      <c:ptCount val="1"/>
                      <c:pt idx="0">
                        <c:v># of Units Produced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'Manufacturing KPIs'!$D$8:$Q$8</c15:sqref>
                        </c15:formulaRef>
                      </c:ext>
                    </c:extLst>
                    <c:numCache>
                      <c:formatCode>#,##0_);\(#,##0\)</c:formatCode>
                      <c:ptCount val="14"/>
                      <c:pt idx="0">
                        <c:v>700</c:v>
                      </c:pt>
                      <c:pt idx="1">
                        <c:v>900</c:v>
                      </c:pt>
                      <c:pt idx="2">
                        <c:v>1000</c:v>
                      </c:pt>
                      <c:pt idx="3">
                        <c:v>600</c:v>
                      </c:pt>
                      <c:pt idx="4">
                        <c:v>800</c:v>
                      </c:pt>
                      <c:pt idx="5">
                        <c:v>1200</c:v>
                      </c:pt>
                      <c:pt idx="6">
                        <c:v>1100</c:v>
                      </c:pt>
                      <c:pt idx="7">
                        <c:v>900</c:v>
                      </c:pt>
                      <c:pt idx="8">
                        <c:v>1200</c:v>
                      </c:pt>
                      <c:pt idx="9">
                        <c:v>700</c:v>
                      </c:pt>
                      <c:pt idx="10">
                        <c:v>800</c:v>
                      </c:pt>
                      <c:pt idx="11">
                        <c:v>900</c:v>
                      </c:pt>
                      <c:pt idx="12">
                        <c:v>1000</c:v>
                      </c:pt>
                      <c:pt idx="13">
                        <c:v>1100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B39D-48AB-B52D-0224ED1C2645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KPIs'!$C$9</c15:sqref>
                        </c15:formulaRef>
                      </c:ext>
                    </c:extLst>
                    <c:strCache>
                      <c:ptCount val="1"/>
                      <c:pt idx="0">
                        <c:v>Time (Hours)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KPIs'!$D$9:$Q$9</c15:sqref>
                        </c15:formulaRef>
                      </c:ext>
                    </c:extLst>
                    <c:numCache>
                      <c:formatCode>#,##0_);\(#,##0\)</c:formatCode>
                      <c:ptCount val="14"/>
                      <c:pt idx="0">
                        <c:v>24</c:v>
                      </c:pt>
                      <c:pt idx="1">
                        <c:v>24</c:v>
                      </c:pt>
                      <c:pt idx="2">
                        <c:v>24</c:v>
                      </c:pt>
                      <c:pt idx="3">
                        <c:v>24</c:v>
                      </c:pt>
                      <c:pt idx="4">
                        <c:v>24</c:v>
                      </c:pt>
                      <c:pt idx="5">
                        <c:v>24</c:v>
                      </c:pt>
                      <c:pt idx="6">
                        <c:v>24</c:v>
                      </c:pt>
                      <c:pt idx="7">
                        <c:v>24</c:v>
                      </c:pt>
                      <c:pt idx="8">
                        <c:v>24</c:v>
                      </c:pt>
                      <c:pt idx="9">
                        <c:v>24</c:v>
                      </c:pt>
                      <c:pt idx="10">
                        <c:v>24</c:v>
                      </c:pt>
                      <c:pt idx="11">
                        <c:v>24</c:v>
                      </c:pt>
                      <c:pt idx="12">
                        <c:v>24</c:v>
                      </c:pt>
                      <c:pt idx="13">
                        <c:v>24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39D-48AB-B52D-0224ED1C2645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KPIs'!$C$11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KPIs'!$D$11:$Q$11</c15:sqref>
                        </c15:formulaRef>
                      </c:ext>
                    </c:extLst>
                    <c:numCache>
                      <c:formatCode>General</c:formatCode>
                      <c:ptCount val="1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B39D-48AB-B52D-0224ED1C2645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KPIs'!$C$12</c15:sqref>
                        </c15:formulaRef>
                      </c:ext>
                    </c:extLst>
                    <c:strCache>
                      <c:ptCount val="1"/>
                      <c:pt idx="0">
                        <c:v>Cost of Goods Sold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KPIs'!$D$12:$Q$12</c15:sqref>
                        </c15:formulaRef>
                      </c:ext>
                    </c:extLst>
                    <c:numCache>
                      <c:formatCode>"$"#,##0</c:formatCode>
                      <c:ptCount val="14"/>
                      <c:pt idx="0">
                        <c:v>10500</c:v>
                      </c:pt>
                      <c:pt idx="1">
                        <c:v>13500</c:v>
                      </c:pt>
                      <c:pt idx="2">
                        <c:v>15000</c:v>
                      </c:pt>
                      <c:pt idx="3">
                        <c:v>9000</c:v>
                      </c:pt>
                      <c:pt idx="4">
                        <c:v>12000</c:v>
                      </c:pt>
                      <c:pt idx="5">
                        <c:v>18000</c:v>
                      </c:pt>
                      <c:pt idx="6">
                        <c:v>16500</c:v>
                      </c:pt>
                      <c:pt idx="7">
                        <c:v>13500</c:v>
                      </c:pt>
                      <c:pt idx="8">
                        <c:v>18000</c:v>
                      </c:pt>
                      <c:pt idx="9">
                        <c:v>10500</c:v>
                      </c:pt>
                      <c:pt idx="10">
                        <c:v>12000</c:v>
                      </c:pt>
                      <c:pt idx="11">
                        <c:v>13500</c:v>
                      </c:pt>
                      <c:pt idx="12">
                        <c:v>15000</c:v>
                      </c:pt>
                      <c:pt idx="13">
                        <c:v>16500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39D-48AB-B52D-0224ED1C2645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KPIs'!$C$13</c15:sqref>
                        </c15:formulaRef>
                      </c:ext>
                    </c:extLst>
                    <c:strCache>
                      <c:ptCount val="1"/>
                      <c:pt idx="0">
                        <c:v>Average Inventory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KPIs'!$D$13:$Q$13</c15:sqref>
                        </c15:formulaRef>
                      </c:ext>
                    </c:extLst>
                    <c:numCache>
                      <c:formatCode>#,##0_);\(#,##0\)</c:formatCode>
                      <c:ptCount val="14"/>
                      <c:pt idx="0">
                        <c:v>600</c:v>
                      </c:pt>
                      <c:pt idx="1">
                        <c:v>600</c:v>
                      </c:pt>
                      <c:pt idx="2">
                        <c:v>600</c:v>
                      </c:pt>
                      <c:pt idx="3">
                        <c:v>600</c:v>
                      </c:pt>
                      <c:pt idx="4">
                        <c:v>600</c:v>
                      </c:pt>
                      <c:pt idx="5">
                        <c:v>600</c:v>
                      </c:pt>
                      <c:pt idx="6">
                        <c:v>600</c:v>
                      </c:pt>
                      <c:pt idx="7">
                        <c:v>600</c:v>
                      </c:pt>
                      <c:pt idx="8">
                        <c:v>600</c:v>
                      </c:pt>
                      <c:pt idx="9">
                        <c:v>600</c:v>
                      </c:pt>
                      <c:pt idx="10">
                        <c:v>600</c:v>
                      </c:pt>
                      <c:pt idx="11">
                        <c:v>600</c:v>
                      </c:pt>
                      <c:pt idx="12">
                        <c:v>600</c:v>
                      </c:pt>
                      <c:pt idx="13">
                        <c:v>600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B39D-48AB-B52D-0224ED1C2645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KPIs'!$C$14</c15:sqref>
                        </c15:formulaRef>
                      </c:ext>
                    </c:extLst>
                    <c:strCache>
                      <c:ptCount val="1"/>
                      <c:pt idx="0">
                        <c:v>Inventory Turns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KPIs'!$D$14:$Q$14</c15:sqref>
                        </c15:formulaRef>
                      </c:ext>
                    </c:extLst>
                    <c:numCache>
                      <c:formatCode>0.0</c:formatCode>
                      <c:ptCount val="14"/>
                      <c:pt idx="0">
                        <c:v>17.5</c:v>
                      </c:pt>
                      <c:pt idx="1">
                        <c:v>22.5</c:v>
                      </c:pt>
                      <c:pt idx="2">
                        <c:v>25</c:v>
                      </c:pt>
                      <c:pt idx="3">
                        <c:v>15</c:v>
                      </c:pt>
                      <c:pt idx="4">
                        <c:v>20</c:v>
                      </c:pt>
                      <c:pt idx="5">
                        <c:v>30</c:v>
                      </c:pt>
                      <c:pt idx="6">
                        <c:v>27.5</c:v>
                      </c:pt>
                      <c:pt idx="7">
                        <c:v>22.5</c:v>
                      </c:pt>
                      <c:pt idx="8">
                        <c:v>30</c:v>
                      </c:pt>
                      <c:pt idx="9">
                        <c:v>17.5</c:v>
                      </c:pt>
                      <c:pt idx="10">
                        <c:v>20</c:v>
                      </c:pt>
                      <c:pt idx="11">
                        <c:v>22.5</c:v>
                      </c:pt>
                      <c:pt idx="12">
                        <c:v>25</c:v>
                      </c:pt>
                      <c:pt idx="13">
                        <c:v>27.5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B39D-48AB-B52D-0224ED1C2645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KPIs'!$D$15:$Q$15</c15:sqref>
                        </c15:formulaRef>
                      </c:ext>
                    </c:extLst>
                    <c:numCache>
                      <c:formatCode>General</c:formatCode>
                      <c:ptCount val="1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B39D-48AB-B52D-0224ED1C2645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KPIs'!$C$16</c15:sqref>
                        </c15:formulaRef>
                      </c:ext>
                    </c:extLst>
                    <c:strCache>
                      <c:ptCount val="1"/>
                      <c:pt idx="0">
                        <c:v>Raw Materials Per Unit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KPIs'!$D$16:$Q$16</c15:sqref>
                        </c15:formulaRef>
                      </c:ext>
                    </c:extLst>
                    <c:numCache>
                      <c:formatCode>#,##0_);\(#,##0\)</c:formatCode>
                      <c:ptCount val="14"/>
                      <c:pt idx="0">
                        <c:v>14</c:v>
                      </c:pt>
                      <c:pt idx="1">
                        <c:v>14</c:v>
                      </c:pt>
                      <c:pt idx="2">
                        <c:v>14</c:v>
                      </c:pt>
                      <c:pt idx="3">
                        <c:v>14</c:v>
                      </c:pt>
                      <c:pt idx="4">
                        <c:v>14</c:v>
                      </c:pt>
                      <c:pt idx="5">
                        <c:v>14</c:v>
                      </c:pt>
                      <c:pt idx="6">
                        <c:v>14</c:v>
                      </c:pt>
                      <c:pt idx="7">
                        <c:v>14</c:v>
                      </c:pt>
                      <c:pt idx="8">
                        <c:v>14</c:v>
                      </c:pt>
                      <c:pt idx="9">
                        <c:v>14</c:v>
                      </c:pt>
                      <c:pt idx="10">
                        <c:v>14</c:v>
                      </c:pt>
                      <c:pt idx="11">
                        <c:v>14</c:v>
                      </c:pt>
                      <c:pt idx="12">
                        <c:v>14</c:v>
                      </c:pt>
                      <c:pt idx="13">
                        <c:v>14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B39D-48AB-B52D-0224ED1C2645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KPIs'!$C$17</c15:sqref>
                        </c15:formulaRef>
                      </c:ext>
                    </c:extLst>
                    <c:strCache>
                      <c:ptCount val="1"/>
                      <c:pt idx="0">
                        <c:v>Units Produced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KPIs'!$D$17:$Q$17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700</c:v>
                      </c:pt>
                      <c:pt idx="1">
                        <c:v>900</c:v>
                      </c:pt>
                      <c:pt idx="2">
                        <c:v>1000</c:v>
                      </c:pt>
                      <c:pt idx="3">
                        <c:v>600</c:v>
                      </c:pt>
                      <c:pt idx="4">
                        <c:v>800</c:v>
                      </c:pt>
                      <c:pt idx="5">
                        <c:v>1200</c:v>
                      </c:pt>
                      <c:pt idx="6">
                        <c:v>1100</c:v>
                      </c:pt>
                      <c:pt idx="7">
                        <c:v>900</c:v>
                      </c:pt>
                      <c:pt idx="8">
                        <c:v>1200</c:v>
                      </c:pt>
                      <c:pt idx="9">
                        <c:v>700</c:v>
                      </c:pt>
                      <c:pt idx="10">
                        <c:v>800</c:v>
                      </c:pt>
                      <c:pt idx="11">
                        <c:v>900</c:v>
                      </c:pt>
                      <c:pt idx="12">
                        <c:v>1000</c:v>
                      </c:pt>
                      <c:pt idx="13">
                        <c:v>1100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B39D-48AB-B52D-0224ED1C2645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KPIs'!$C$18</c15:sqref>
                        </c15:formulaRef>
                      </c:ext>
                    </c:extLst>
                    <c:strCache>
                      <c:ptCount val="1"/>
                      <c:pt idx="0">
                        <c:v>Projected Customer Demand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KPIs'!$D$18:$Q$18</c15:sqref>
                        </c15:formulaRef>
                      </c:ext>
                    </c:extLst>
                    <c:numCache>
                      <c:formatCode>#,##0_);\(#,##0\)</c:formatCode>
                      <c:ptCount val="14"/>
                      <c:pt idx="0">
                        <c:v>9800</c:v>
                      </c:pt>
                      <c:pt idx="1">
                        <c:v>12600</c:v>
                      </c:pt>
                      <c:pt idx="2">
                        <c:v>14000</c:v>
                      </c:pt>
                      <c:pt idx="3">
                        <c:v>8400</c:v>
                      </c:pt>
                      <c:pt idx="4">
                        <c:v>11200</c:v>
                      </c:pt>
                      <c:pt idx="5">
                        <c:v>16800</c:v>
                      </c:pt>
                      <c:pt idx="6">
                        <c:v>15400</c:v>
                      </c:pt>
                      <c:pt idx="7">
                        <c:v>12600</c:v>
                      </c:pt>
                      <c:pt idx="8">
                        <c:v>16800</c:v>
                      </c:pt>
                      <c:pt idx="9">
                        <c:v>9800</c:v>
                      </c:pt>
                      <c:pt idx="10">
                        <c:v>11200</c:v>
                      </c:pt>
                      <c:pt idx="11">
                        <c:v>12600</c:v>
                      </c:pt>
                      <c:pt idx="12">
                        <c:v>14000</c:v>
                      </c:pt>
                      <c:pt idx="13">
                        <c:v>15400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B39D-48AB-B52D-0224ED1C2645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KPIs'!$D$19:$Q$19</c15:sqref>
                        </c15:formulaRef>
                      </c:ext>
                    </c:extLst>
                    <c:numCache>
                      <c:formatCode>General</c:formatCode>
                      <c:ptCount val="1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B39D-48AB-B52D-0224ED1C2645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KPIs'!$C$24</c15:sqref>
                        </c15:formulaRef>
                      </c:ext>
                    </c:extLst>
                    <c:strCache>
                      <c:ptCount val="1"/>
                      <c:pt idx="0">
                        <c:v>Production Target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KPIs'!$D$24:$Q$24</c15:sqref>
                        </c15:formulaRef>
                      </c:ext>
                    </c:extLst>
                    <c:numCache>
                      <c:formatCode>#,##0_);\(#,##0\)</c:formatCode>
                      <c:ptCount val="14"/>
                      <c:pt idx="0">
                        <c:v>700</c:v>
                      </c:pt>
                      <c:pt idx="1">
                        <c:v>700</c:v>
                      </c:pt>
                      <c:pt idx="2">
                        <c:v>700</c:v>
                      </c:pt>
                      <c:pt idx="3">
                        <c:v>700</c:v>
                      </c:pt>
                      <c:pt idx="4">
                        <c:v>700</c:v>
                      </c:pt>
                      <c:pt idx="5">
                        <c:v>700</c:v>
                      </c:pt>
                      <c:pt idx="6">
                        <c:v>700</c:v>
                      </c:pt>
                      <c:pt idx="7">
                        <c:v>700</c:v>
                      </c:pt>
                      <c:pt idx="8">
                        <c:v>700</c:v>
                      </c:pt>
                      <c:pt idx="9">
                        <c:v>700</c:v>
                      </c:pt>
                      <c:pt idx="10">
                        <c:v>700</c:v>
                      </c:pt>
                      <c:pt idx="11">
                        <c:v>700</c:v>
                      </c:pt>
                      <c:pt idx="12">
                        <c:v>700</c:v>
                      </c:pt>
                      <c:pt idx="13">
                        <c:v>700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B39D-48AB-B52D-0224ED1C2645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KPIs'!$C$25</c15:sqref>
                        </c15:formulaRef>
                      </c:ext>
                    </c:extLst>
                    <c:strCache>
                      <c:ptCount val="1"/>
                      <c:pt idx="0">
                        <c:v>Units Produced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KPIs'!$D$25:$Q$25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700</c:v>
                      </c:pt>
                      <c:pt idx="1">
                        <c:v>900</c:v>
                      </c:pt>
                      <c:pt idx="2">
                        <c:v>1000</c:v>
                      </c:pt>
                      <c:pt idx="3">
                        <c:v>600</c:v>
                      </c:pt>
                      <c:pt idx="4">
                        <c:v>800</c:v>
                      </c:pt>
                      <c:pt idx="5">
                        <c:v>1200</c:v>
                      </c:pt>
                      <c:pt idx="6">
                        <c:v>1100</c:v>
                      </c:pt>
                      <c:pt idx="7">
                        <c:v>900</c:v>
                      </c:pt>
                      <c:pt idx="8">
                        <c:v>1200</c:v>
                      </c:pt>
                      <c:pt idx="9">
                        <c:v>700</c:v>
                      </c:pt>
                      <c:pt idx="10">
                        <c:v>800</c:v>
                      </c:pt>
                      <c:pt idx="11">
                        <c:v>900</c:v>
                      </c:pt>
                      <c:pt idx="12">
                        <c:v>1000</c:v>
                      </c:pt>
                      <c:pt idx="13">
                        <c:v>1100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B39D-48AB-B52D-0224ED1C2645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KPIs'!$C$26</c15:sqref>
                        </c15:formulaRef>
                      </c:ext>
                    </c:extLst>
                    <c:strCache>
                      <c:ptCount val="1"/>
                      <c:pt idx="0">
                        <c:v>Production Attainment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KPIs'!$D$26:$Q$26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1</c:v>
                      </c:pt>
                      <c:pt idx="1">
                        <c:v>1</c:v>
                      </c:pt>
                      <c:pt idx="2">
                        <c:v>1</c:v>
                      </c:pt>
                      <c:pt idx="3">
                        <c:v>0</c:v>
                      </c:pt>
                      <c:pt idx="4">
                        <c:v>1</c:v>
                      </c:pt>
                      <c:pt idx="5">
                        <c:v>1</c:v>
                      </c:pt>
                      <c:pt idx="6">
                        <c:v>1</c:v>
                      </c:pt>
                      <c:pt idx="7">
                        <c:v>1</c:v>
                      </c:pt>
                      <c:pt idx="8">
                        <c:v>1</c:v>
                      </c:pt>
                      <c:pt idx="9">
                        <c:v>1</c:v>
                      </c:pt>
                      <c:pt idx="10">
                        <c:v>1</c:v>
                      </c:pt>
                      <c:pt idx="11">
                        <c:v>1</c:v>
                      </c:pt>
                      <c:pt idx="12">
                        <c:v>1</c:v>
                      </c:pt>
                      <c:pt idx="13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B39D-48AB-B52D-0224ED1C2645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KPIs'!$C$27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KPIs'!$D$27:$Q$27</c15:sqref>
                        </c15:formulaRef>
                      </c:ext>
                    </c:extLst>
                    <c:numCache>
                      <c:formatCode>General</c:formatCode>
                      <c:ptCount val="1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B39D-48AB-B52D-0224ED1C2645}"/>
                  </c:ext>
                </c:extLst>
              </c15:ser>
            </c15:filteredLineSeries>
            <c15:filteredLine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KPIs'!$C$20</c15:sqref>
                        </c15:formulaRef>
                      </c:ext>
                    </c:extLst>
                    <c:strCache>
                      <c:ptCount val="1"/>
                      <c:pt idx="0">
                        <c:v>Scrapped Units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KPIs'!$D$20:$Q$20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50</c:v>
                      </c:pt>
                      <c:pt idx="1">
                        <c:v>50</c:v>
                      </c:pt>
                      <c:pt idx="2">
                        <c:v>50</c:v>
                      </c:pt>
                      <c:pt idx="3">
                        <c:v>50</c:v>
                      </c:pt>
                      <c:pt idx="4">
                        <c:v>50</c:v>
                      </c:pt>
                      <c:pt idx="5">
                        <c:v>50</c:v>
                      </c:pt>
                      <c:pt idx="6">
                        <c:v>50</c:v>
                      </c:pt>
                      <c:pt idx="7">
                        <c:v>50</c:v>
                      </c:pt>
                      <c:pt idx="8">
                        <c:v>50</c:v>
                      </c:pt>
                      <c:pt idx="9">
                        <c:v>50</c:v>
                      </c:pt>
                      <c:pt idx="10">
                        <c:v>50</c:v>
                      </c:pt>
                      <c:pt idx="11">
                        <c:v>50</c:v>
                      </c:pt>
                      <c:pt idx="12">
                        <c:v>50</c:v>
                      </c:pt>
                      <c:pt idx="13">
                        <c:v>50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B39D-48AB-B52D-0224ED1C2645}"/>
                  </c:ext>
                </c:extLst>
              </c15:ser>
            </c15:filteredLineSeries>
            <c15:filteredLine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KPIs'!$C$21</c15:sqref>
                        </c15:formulaRef>
                      </c:ext>
                    </c:extLst>
                    <c:strCache>
                      <c:ptCount val="1"/>
                      <c:pt idx="0">
                        <c:v>Units Prodced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KPIs'!$D$21:$Q$21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700</c:v>
                      </c:pt>
                      <c:pt idx="1">
                        <c:v>900</c:v>
                      </c:pt>
                      <c:pt idx="2">
                        <c:v>1000</c:v>
                      </c:pt>
                      <c:pt idx="3">
                        <c:v>600</c:v>
                      </c:pt>
                      <c:pt idx="4">
                        <c:v>800</c:v>
                      </c:pt>
                      <c:pt idx="5">
                        <c:v>1200</c:v>
                      </c:pt>
                      <c:pt idx="6">
                        <c:v>1100</c:v>
                      </c:pt>
                      <c:pt idx="7">
                        <c:v>900</c:v>
                      </c:pt>
                      <c:pt idx="8">
                        <c:v>1200</c:v>
                      </c:pt>
                      <c:pt idx="9">
                        <c:v>700</c:v>
                      </c:pt>
                      <c:pt idx="10">
                        <c:v>800</c:v>
                      </c:pt>
                      <c:pt idx="11">
                        <c:v>900</c:v>
                      </c:pt>
                      <c:pt idx="12">
                        <c:v>1000</c:v>
                      </c:pt>
                      <c:pt idx="13">
                        <c:v>1100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B39D-48AB-B52D-0224ED1C2645}"/>
                  </c:ext>
                </c:extLst>
              </c15:ser>
            </c15:filteredLineSeries>
            <c15:filteredLine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KPIs'!$C$22</c15:sqref>
                        </c15:formulaRef>
                      </c:ext>
                    </c:extLst>
                    <c:strCache>
                      <c:ptCount val="1"/>
                      <c:pt idx="0">
                        <c:v>Scrap Rate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KPIs'!$D$22:$Q$22</c15:sqref>
                        </c15:formulaRef>
                      </c:ext>
                    </c:extLst>
                    <c:numCache>
                      <c:formatCode>0.0%</c:formatCode>
                      <c:ptCount val="14"/>
                      <c:pt idx="0">
                        <c:v>6.6666666666666666E-2</c:v>
                      </c:pt>
                      <c:pt idx="1">
                        <c:v>5.2631578947368418E-2</c:v>
                      </c:pt>
                      <c:pt idx="2">
                        <c:v>4.7619047619047616E-2</c:v>
                      </c:pt>
                      <c:pt idx="3">
                        <c:v>7.6923076923076927E-2</c:v>
                      </c:pt>
                      <c:pt idx="4">
                        <c:v>5.8823529411764705E-2</c:v>
                      </c:pt>
                      <c:pt idx="5">
                        <c:v>0.04</c:v>
                      </c:pt>
                      <c:pt idx="6">
                        <c:v>4.3478260869565216E-2</c:v>
                      </c:pt>
                      <c:pt idx="7">
                        <c:v>5.2631578947368418E-2</c:v>
                      </c:pt>
                      <c:pt idx="8">
                        <c:v>0.04</c:v>
                      </c:pt>
                      <c:pt idx="9">
                        <c:v>6.6666666666666666E-2</c:v>
                      </c:pt>
                      <c:pt idx="10">
                        <c:v>5.8823529411764705E-2</c:v>
                      </c:pt>
                      <c:pt idx="11">
                        <c:v>5.2631578947368418E-2</c:v>
                      </c:pt>
                      <c:pt idx="12">
                        <c:v>4.7619047619047616E-2</c:v>
                      </c:pt>
                      <c:pt idx="13">
                        <c:v>4.3478260869565216E-2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B39D-48AB-B52D-0224ED1C2645}"/>
                  </c:ext>
                </c:extLst>
              </c15:ser>
            </c15:filteredLineSeries>
          </c:ext>
        </c:extLst>
      </c:lineChart>
      <c:catAx>
        <c:axId val="1149186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187952"/>
        <c:crosses val="autoZero"/>
        <c:auto val="1"/>
        <c:lblAlgn val="ctr"/>
        <c:lblOffset val="100"/>
        <c:noMultiLvlLbl val="0"/>
      </c:catAx>
      <c:valAx>
        <c:axId val="11491879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186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6"/>
          <c:order val="6"/>
          <c:tx>
            <c:strRef>
              <c:f>'Manufacturing KPIs'!$C$14</c:f>
              <c:strCache>
                <c:ptCount val="1"/>
                <c:pt idx="0">
                  <c:v>Inventory Turns</c:v>
                </c:pt>
              </c:strCache>
            </c:strRef>
          </c:tx>
          <c:spPr>
            <a:ln w="28575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marker>
            <c:symbol val="none"/>
          </c:marker>
          <c:cat>
            <c:strRef>
              <c:f>'Manufacturing KPIs'!$D$7:$Q$7</c:f>
              <c:strCache>
                <c:ptCount val="14"/>
                <c:pt idx="0">
                  <c:v>Day 1</c:v>
                </c:pt>
                <c:pt idx="1">
                  <c:v>Day 2</c:v>
                </c:pt>
                <c:pt idx="2">
                  <c:v>Day 3</c:v>
                </c:pt>
                <c:pt idx="3">
                  <c:v>Day 4</c:v>
                </c:pt>
                <c:pt idx="4">
                  <c:v>Day 5</c:v>
                </c:pt>
                <c:pt idx="5">
                  <c:v>Day 6</c:v>
                </c:pt>
                <c:pt idx="6">
                  <c:v>Day 7</c:v>
                </c:pt>
                <c:pt idx="7">
                  <c:v>Day 8</c:v>
                </c:pt>
                <c:pt idx="8">
                  <c:v>Day 9</c:v>
                </c:pt>
                <c:pt idx="9">
                  <c:v>Day 10</c:v>
                </c:pt>
                <c:pt idx="10">
                  <c:v>Day 11</c:v>
                </c:pt>
                <c:pt idx="11">
                  <c:v>Day 12</c:v>
                </c:pt>
                <c:pt idx="12">
                  <c:v>Day 13</c:v>
                </c:pt>
                <c:pt idx="13">
                  <c:v>Day 14</c:v>
                </c:pt>
              </c:strCache>
            </c:strRef>
          </c:cat>
          <c:val>
            <c:numRef>
              <c:f>'Manufacturing KPIs'!$D$14:$Q$14</c:f>
              <c:numCache>
                <c:formatCode>0.0</c:formatCode>
                <c:ptCount val="14"/>
                <c:pt idx="0">
                  <c:v>17.5</c:v>
                </c:pt>
                <c:pt idx="1">
                  <c:v>22.5</c:v>
                </c:pt>
                <c:pt idx="2">
                  <c:v>25</c:v>
                </c:pt>
                <c:pt idx="3">
                  <c:v>15</c:v>
                </c:pt>
                <c:pt idx="4">
                  <c:v>20</c:v>
                </c:pt>
                <c:pt idx="5">
                  <c:v>30</c:v>
                </c:pt>
                <c:pt idx="6">
                  <c:v>27.5</c:v>
                </c:pt>
                <c:pt idx="7">
                  <c:v>22.5</c:v>
                </c:pt>
                <c:pt idx="8">
                  <c:v>30</c:v>
                </c:pt>
                <c:pt idx="9">
                  <c:v>17.5</c:v>
                </c:pt>
                <c:pt idx="10">
                  <c:v>20</c:v>
                </c:pt>
                <c:pt idx="11">
                  <c:v>22.5</c:v>
                </c:pt>
                <c:pt idx="12">
                  <c:v>25</c:v>
                </c:pt>
                <c:pt idx="13">
                  <c:v>27.5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287-45E8-B8D2-467AFAC42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9186312"/>
        <c:axId val="114918795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'Manufacturing KPIs'!$C$8</c15:sqref>
                        </c15:formulaRef>
                      </c:ext>
                    </c:extLst>
                    <c:strCache>
                      <c:ptCount val="1"/>
                      <c:pt idx="0">
                        <c:v># of Units Produced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'Manufacturing KPIs'!$D$8:$Q$8</c15:sqref>
                        </c15:formulaRef>
                      </c:ext>
                    </c:extLst>
                    <c:numCache>
                      <c:formatCode>#,##0_);\(#,##0\)</c:formatCode>
                      <c:ptCount val="14"/>
                      <c:pt idx="0">
                        <c:v>700</c:v>
                      </c:pt>
                      <c:pt idx="1">
                        <c:v>900</c:v>
                      </c:pt>
                      <c:pt idx="2">
                        <c:v>1000</c:v>
                      </c:pt>
                      <c:pt idx="3">
                        <c:v>600</c:v>
                      </c:pt>
                      <c:pt idx="4">
                        <c:v>800</c:v>
                      </c:pt>
                      <c:pt idx="5">
                        <c:v>1200</c:v>
                      </c:pt>
                      <c:pt idx="6">
                        <c:v>1100</c:v>
                      </c:pt>
                      <c:pt idx="7">
                        <c:v>900</c:v>
                      </c:pt>
                      <c:pt idx="8">
                        <c:v>1200</c:v>
                      </c:pt>
                      <c:pt idx="9">
                        <c:v>700</c:v>
                      </c:pt>
                      <c:pt idx="10">
                        <c:v>800</c:v>
                      </c:pt>
                      <c:pt idx="11">
                        <c:v>900</c:v>
                      </c:pt>
                      <c:pt idx="12">
                        <c:v>1000</c:v>
                      </c:pt>
                      <c:pt idx="13">
                        <c:v>1100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D287-45E8-B8D2-467AFAC424B7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KPIs'!$C$9</c15:sqref>
                        </c15:formulaRef>
                      </c:ext>
                    </c:extLst>
                    <c:strCache>
                      <c:ptCount val="1"/>
                      <c:pt idx="0">
                        <c:v>Time (Hours)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KPIs'!$D$9:$Q$9</c15:sqref>
                        </c15:formulaRef>
                      </c:ext>
                    </c:extLst>
                    <c:numCache>
                      <c:formatCode>#,##0_);\(#,##0\)</c:formatCode>
                      <c:ptCount val="14"/>
                      <c:pt idx="0">
                        <c:v>24</c:v>
                      </c:pt>
                      <c:pt idx="1">
                        <c:v>24</c:v>
                      </c:pt>
                      <c:pt idx="2">
                        <c:v>24</c:v>
                      </c:pt>
                      <c:pt idx="3">
                        <c:v>24</c:v>
                      </c:pt>
                      <c:pt idx="4">
                        <c:v>24</c:v>
                      </c:pt>
                      <c:pt idx="5">
                        <c:v>24</c:v>
                      </c:pt>
                      <c:pt idx="6">
                        <c:v>24</c:v>
                      </c:pt>
                      <c:pt idx="7">
                        <c:v>24</c:v>
                      </c:pt>
                      <c:pt idx="8">
                        <c:v>24</c:v>
                      </c:pt>
                      <c:pt idx="9">
                        <c:v>24</c:v>
                      </c:pt>
                      <c:pt idx="10">
                        <c:v>24</c:v>
                      </c:pt>
                      <c:pt idx="11">
                        <c:v>24</c:v>
                      </c:pt>
                      <c:pt idx="12">
                        <c:v>24</c:v>
                      </c:pt>
                      <c:pt idx="13">
                        <c:v>24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287-45E8-B8D2-467AFAC424B7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KPIs'!$C$10</c15:sqref>
                        </c15:formulaRef>
                      </c:ext>
                    </c:extLst>
                    <c:strCache>
                      <c:ptCount val="1"/>
                      <c:pt idx="0">
                        <c:v>Throughput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KPIs'!$D$10:$Q$10</c15:sqref>
                        </c15:formulaRef>
                      </c:ext>
                    </c:extLst>
                    <c:numCache>
                      <c:formatCode>0.0</c:formatCode>
                      <c:ptCount val="14"/>
                      <c:pt idx="0">
                        <c:v>29.166666666666668</c:v>
                      </c:pt>
                      <c:pt idx="1">
                        <c:v>37.5</c:v>
                      </c:pt>
                      <c:pt idx="2">
                        <c:v>41.666666666666664</c:v>
                      </c:pt>
                      <c:pt idx="3">
                        <c:v>25</c:v>
                      </c:pt>
                      <c:pt idx="4">
                        <c:v>33.333333333333336</c:v>
                      </c:pt>
                      <c:pt idx="5">
                        <c:v>50</c:v>
                      </c:pt>
                      <c:pt idx="6">
                        <c:v>45.833333333333336</c:v>
                      </c:pt>
                      <c:pt idx="7">
                        <c:v>37.5</c:v>
                      </c:pt>
                      <c:pt idx="8">
                        <c:v>50</c:v>
                      </c:pt>
                      <c:pt idx="9">
                        <c:v>29.166666666666668</c:v>
                      </c:pt>
                      <c:pt idx="10">
                        <c:v>33.333333333333336</c:v>
                      </c:pt>
                      <c:pt idx="11">
                        <c:v>37.5</c:v>
                      </c:pt>
                      <c:pt idx="12">
                        <c:v>41.666666666666664</c:v>
                      </c:pt>
                      <c:pt idx="13">
                        <c:v>45.833333333333336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287-45E8-B8D2-467AFAC424B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KPIs'!$C$11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KPIs'!$D$11:$Q$11</c15:sqref>
                        </c15:formulaRef>
                      </c:ext>
                    </c:extLst>
                    <c:numCache>
                      <c:formatCode>General</c:formatCode>
                      <c:ptCount val="1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287-45E8-B8D2-467AFAC424B7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KPIs'!$C$12</c15:sqref>
                        </c15:formulaRef>
                      </c:ext>
                    </c:extLst>
                    <c:strCache>
                      <c:ptCount val="1"/>
                      <c:pt idx="0">
                        <c:v>Cost of Goods Sold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KPIs'!$D$12:$Q$12</c15:sqref>
                        </c15:formulaRef>
                      </c:ext>
                    </c:extLst>
                    <c:numCache>
                      <c:formatCode>"$"#,##0</c:formatCode>
                      <c:ptCount val="14"/>
                      <c:pt idx="0">
                        <c:v>10500</c:v>
                      </c:pt>
                      <c:pt idx="1">
                        <c:v>13500</c:v>
                      </c:pt>
                      <c:pt idx="2">
                        <c:v>15000</c:v>
                      </c:pt>
                      <c:pt idx="3">
                        <c:v>9000</c:v>
                      </c:pt>
                      <c:pt idx="4">
                        <c:v>12000</c:v>
                      </c:pt>
                      <c:pt idx="5">
                        <c:v>18000</c:v>
                      </c:pt>
                      <c:pt idx="6">
                        <c:v>16500</c:v>
                      </c:pt>
                      <c:pt idx="7">
                        <c:v>13500</c:v>
                      </c:pt>
                      <c:pt idx="8">
                        <c:v>18000</c:v>
                      </c:pt>
                      <c:pt idx="9">
                        <c:v>10500</c:v>
                      </c:pt>
                      <c:pt idx="10">
                        <c:v>12000</c:v>
                      </c:pt>
                      <c:pt idx="11">
                        <c:v>13500</c:v>
                      </c:pt>
                      <c:pt idx="12">
                        <c:v>15000</c:v>
                      </c:pt>
                      <c:pt idx="13">
                        <c:v>16500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287-45E8-B8D2-467AFAC424B7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KPIs'!$C$13</c15:sqref>
                        </c15:formulaRef>
                      </c:ext>
                    </c:extLst>
                    <c:strCache>
                      <c:ptCount val="1"/>
                      <c:pt idx="0">
                        <c:v>Average Inventory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KPIs'!$D$13:$Q$13</c15:sqref>
                        </c15:formulaRef>
                      </c:ext>
                    </c:extLst>
                    <c:numCache>
                      <c:formatCode>#,##0_);\(#,##0\)</c:formatCode>
                      <c:ptCount val="14"/>
                      <c:pt idx="0">
                        <c:v>600</c:v>
                      </c:pt>
                      <c:pt idx="1">
                        <c:v>600</c:v>
                      </c:pt>
                      <c:pt idx="2">
                        <c:v>600</c:v>
                      </c:pt>
                      <c:pt idx="3">
                        <c:v>600</c:v>
                      </c:pt>
                      <c:pt idx="4">
                        <c:v>600</c:v>
                      </c:pt>
                      <c:pt idx="5">
                        <c:v>600</c:v>
                      </c:pt>
                      <c:pt idx="6">
                        <c:v>600</c:v>
                      </c:pt>
                      <c:pt idx="7">
                        <c:v>600</c:v>
                      </c:pt>
                      <c:pt idx="8">
                        <c:v>600</c:v>
                      </c:pt>
                      <c:pt idx="9">
                        <c:v>600</c:v>
                      </c:pt>
                      <c:pt idx="10">
                        <c:v>600</c:v>
                      </c:pt>
                      <c:pt idx="11">
                        <c:v>600</c:v>
                      </c:pt>
                      <c:pt idx="12">
                        <c:v>600</c:v>
                      </c:pt>
                      <c:pt idx="13">
                        <c:v>600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D287-45E8-B8D2-467AFAC424B7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KPIs'!$D$15:$Q$15</c15:sqref>
                        </c15:formulaRef>
                      </c:ext>
                    </c:extLst>
                    <c:numCache>
                      <c:formatCode>General</c:formatCode>
                      <c:ptCount val="1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D287-45E8-B8D2-467AFAC424B7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KPIs'!$C$16</c15:sqref>
                        </c15:formulaRef>
                      </c:ext>
                    </c:extLst>
                    <c:strCache>
                      <c:ptCount val="1"/>
                      <c:pt idx="0">
                        <c:v>Raw Materials Per Unit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KPIs'!$D$16:$Q$16</c15:sqref>
                        </c15:formulaRef>
                      </c:ext>
                    </c:extLst>
                    <c:numCache>
                      <c:formatCode>#,##0_);\(#,##0\)</c:formatCode>
                      <c:ptCount val="14"/>
                      <c:pt idx="0">
                        <c:v>14</c:v>
                      </c:pt>
                      <c:pt idx="1">
                        <c:v>14</c:v>
                      </c:pt>
                      <c:pt idx="2">
                        <c:v>14</c:v>
                      </c:pt>
                      <c:pt idx="3">
                        <c:v>14</c:v>
                      </c:pt>
                      <c:pt idx="4">
                        <c:v>14</c:v>
                      </c:pt>
                      <c:pt idx="5">
                        <c:v>14</c:v>
                      </c:pt>
                      <c:pt idx="6">
                        <c:v>14</c:v>
                      </c:pt>
                      <c:pt idx="7">
                        <c:v>14</c:v>
                      </c:pt>
                      <c:pt idx="8">
                        <c:v>14</c:v>
                      </c:pt>
                      <c:pt idx="9">
                        <c:v>14</c:v>
                      </c:pt>
                      <c:pt idx="10">
                        <c:v>14</c:v>
                      </c:pt>
                      <c:pt idx="11">
                        <c:v>14</c:v>
                      </c:pt>
                      <c:pt idx="12">
                        <c:v>14</c:v>
                      </c:pt>
                      <c:pt idx="13">
                        <c:v>14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D287-45E8-B8D2-467AFAC424B7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KPIs'!$C$17</c15:sqref>
                        </c15:formulaRef>
                      </c:ext>
                    </c:extLst>
                    <c:strCache>
                      <c:ptCount val="1"/>
                      <c:pt idx="0">
                        <c:v>Units Produced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KPIs'!$D$17:$Q$17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700</c:v>
                      </c:pt>
                      <c:pt idx="1">
                        <c:v>900</c:v>
                      </c:pt>
                      <c:pt idx="2">
                        <c:v>1000</c:v>
                      </c:pt>
                      <c:pt idx="3">
                        <c:v>600</c:v>
                      </c:pt>
                      <c:pt idx="4">
                        <c:v>800</c:v>
                      </c:pt>
                      <c:pt idx="5">
                        <c:v>1200</c:v>
                      </c:pt>
                      <c:pt idx="6">
                        <c:v>1100</c:v>
                      </c:pt>
                      <c:pt idx="7">
                        <c:v>900</c:v>
                      </c:pt>
                      <c:pt idx="8">
                        <c:v>1200</c:v>
                      </c:pt>
                      <c:pt idx="9">
                        <c:v>700</c:v>
                      </c:pt>
                      <c:pt idx="10">
                        <c:v>800</c:v>
                      </c:pt>
                      <c:pt idx="11">
                        <c:v>900</c:v>
                      </c:pt>
                      <c:pt idx="12">
                        <c:v>1000</c:v>
                      </c:pt>
                      <c:pt idx="13">
                        <c:v>1100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287-45E8-B8D2-467AFAC424B7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KPIs'!$C$18</c15:sqref>
                        </c15:formulaRef>
                      </c:ext>
                    </c:extLst>
                    <c:strCache>
                      <c:ptCount val="1"/>
                      <c:pt idx="0">
                        <c:v>Projected Customer Demand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KPIs'!$D$18:$Q$18</c15:sqref>
                        </c15:formulaRef>
                      </c:ext>
                    </c:extLst>
                    <c:numCache>
                      <c:formatCode>#,##0_);\(#,##0\)</c:formatCode>
                      <c:ptCount val="14"/>
                      <c:pt idx="0">
                        <c:v>9800</c:v>
                      </c:pt>
                      <c:pt idx="1">
                        <c:v>12600</c:v>
                      </c:pt>
                      <c:pt idx="2">
                        <c:v>14000</c:v>
                      </c:pt>
                      <c:pt idx="3">
                        <c:v>8400</c:v>
                      </c:pt>
                      <c:pt idx="4">
                        <c:v>11200</c:v>
                      </c:pt>
                      <c:pt idx="5">
                        <c:v>16800</c:v>
                      </c:pt>
                      <c:pt idx="6">
                        <c:v>15400</c:v>
                      </c:pt>
                      <c:pt idx="7">
                        <c:v>12600</c:v>
                      </c:pt>
                      <c:pt idx="8">
                        <c:v>16800</c:v>
                      </c:pt>
                      <c:pt idx="9">
                        <c:v>9800</c:v>
                      </c:pt>
                      <c:pt idx="10">
                        <c:v>11200</c:v>
                      </c:pt>
                      <c:pt idx="11">
                        <c:v>12600</c:v>
                      </c:pt>
                      <c:pt idx="12">
                        <c:v>14000</c:v>
                      </c:pt>
                      <c:pt idx="13">
                        <c:v>15400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D287-45E8-B8D2-467AFAC424B7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KPIs'!$D$19:$Q$19</c15:sqref>
                        </c15:formulaRef>
                      </c:ext>
                    </c:extLst>
                    <c:numCache>
                      <c:formatCode>General</c:formatCode>
                      <c:ptCount val="1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287-45E8-B8D2-467AFAC424B7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KPIs'!$C$24</c15:sqref>
                        </c15:formulaRef>
                      </c:ext>
                    </c:extLst>
                    <c:strCache>
                      <c:ptCount val="1"/>
                      <c:pt idx="0">
                        <c:v>Production Target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KPIs'!$D$24:$Q$24</c15:sqref>
                        </c15:formulaRef>
                      </c:ext>
                    </c:extLst>
                    <c:numCache>
                      <c:formatCode>#,##0_);\(#,##0\)</c:formatCode>
                      <c:ptCount val="14"/>
                      <c:pt idx="0">
                        <c:v>700</c:v>
                      </c:pt>
                      <c:pt idx="1">
                        <c:v>700</c:v>
                      </c:pt>
                      <c:pt idx="2">
                        <c:v>700</c:v>
                      </c:pt>
                      <c:pt idx="3">
                        <c:v>700</c:v>
                      </c:pt>
                      <c:pt idx="4">
                        <c:v>700</c:v>
                      </c:pt>
                      <c:pt idx="5">
                        <c:v>700</c:v>
                      </c:pt>
                      <c:pt idx="6">
                        <c:v>700</c:v>
                      </c:pt>
                      <c:pt idx="7">
                        <c:v>700</c:v>
                      </c:pt>
                      <c:pt idx="8">
                        <c:v>700</c:v>
                      </c:pt>
                      <c:pt idx="9">
                        <c:v>700</c:v>
                      </c:pt>
                      <c:pt idx="10">
                        <c:v>700</c:v>
                      </c:pt>
                      <c:pt idx="11">
                        <c:v>700</c:v>
                      </c:pt>
                      <c:pt idx="12">
                        <c:v>700</c:v>
                      </c:pt>
                      <c:pt idx="13">
                        <c:v>700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D287-45E8-B8D2-467AFAC424B7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KPIs'!$C$25</c15:sqref>
                        </c15:formulaRef>
                      </c:ext>
                    </c:extLst>
                    <c:strCache>
                      <c:ptCount val="1"/>
                      <c:pt idx="0">
                        <c:v>Units Produced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KPIs'!$D$25:$Q$25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700</c:v>
                      </c:pt>
                      <c:pt idx="1">
                        <c:v>900</c:v>
                      </c:pt>
                      <c:pt idx="2">
                        <c:v>1000</c:v>
                      </c:pt>
                      <c:pt idx="3">
                        <c:v>600</c:v>
                      </c:pt>
                      <c:pt idx="4">
                        <c:v>800</c:v>
                      </c:pt>
                      <c:pt idx="5">
                        <c:v>1200</c:v>
                      </c:pt>
                      <c:pt idx="6">
                        <c:v>1100</c:v>
                      </c:pt>
                      <c:pt idx="7">
                        <c:v>900</c:v>
                      </c:pt>
                      <c:pt idx="8">
                        <c:v>1200</c:v>
                      </c:pt>
                      <c:pt idx="9">
                        <c:v>700</c:v>
                      </c:pt>
                      <c:pt idx="10">
                        <c:v>800</c:v>
                      </c:pt>
                      <c:pt idx="11">
                        <c:v>900</c:v>
                      </c:pt>
                      <c:pt idx="12">
                        <c:v>1000</c:v>
                      </c:pt>
                      <c:pt idx="13">
                        <c:v>1100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D287-45E8-B8D2-467AFAC424B7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KPIs'!$C$26</c15:sqref>
                        </c15:formulaRef>
                      </c:ext>
                    </c:extLst>
                    <c:strCache>
                      <c:ptCount val="1"/>
                      <c:pt idx="0">
                        <c:v>Production Attainment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KPIs'!$D$26:$Q$26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1</c:v>
                      </c:pt>
                      <c:pt idx="1">
                        <c:v>1</c:v>
                      </c:pt>
                      <c:pt idx="2">
                        <c:v>1</c:v>
                      </c:pt>
                      <c:pt idx="3">
                        <c:v>0</c:v>
                      </c:pt>
                      <c:pt idx="4">
                        <c:v>1</c:v>
                      </c:pt>
                      <c:pt idx="5">
                        <c:v>1</c:v>
                      </c:pt>
                      <c:pt idx="6">
                        <c:v>1</c:v>
                      </c:pt>
                      <c:pt idx="7">
                        <c:v>1</c:v>
                      </c:pt>
                      <c:pt idx="8">
                        <c:v>1</c:v>
                      </c:pt>
                      <c:pt idx="9">
                        <c:v>1</c:v>
                      </c:pt>
                      <c:pt idx="10">
                        <c:v>1</c:v>
                      </c:pt>
                      <c:pt idx="11">
                        <c:v>1</c:v>
                      </c:pt>
                      <c:pt idx="12">
                        <c:v>1</c:v>
                      </c:pt>
                      <c:pt idx="13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D287-45E8-B8D2-467AFAC424B7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KPIs'!$C$27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KPIs'!$D$27:$Q$27</c15:sqref>
                        </c15:formulaRef>
                      </c:ext>
                    </c:extLst>
                    <c:numCache>
                      <c:formatCode>General</c:formatCode>
                      <c:ptCount val="14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D287-45E8-B8D2-467AFAC424B7}"/>
                  </c:ext>
                </c:extLst>
              </c15:ser>
            </c15:filteredLineSeries>
            <c15:filteredLine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KPIs'!$C$20</c15:sqref>
                        </c15:formulaRef>
                      </c:ext>
                    </c:extLst>
                    <c:strCache>
                      <c:ptCount val="1"/>
                      <c:pt idx="0">
                        <c:v>Scrapped Units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KPIs'!$D$20:$Q$20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50</c:v>
                      </c:pt>
                      <c:pt idx="1">
                        <c:v>50</c:v>
                      </c:pt>
                      <c:pt idx="2">
                        <c:v>50</c:v>
                      </c:pt>
                      <c:pt idx="3">
                        <c:v>50</c:v>
                      </c:pt>
                      <c:pt idx="4">
                        <c:v>50</c:v>
                      </c:pt>
                      <c:pt idx="5">
                        <c:v>50</c:v>
                      </c:pt>
                      <c:pt idx="6">
                        <c:v>50</c:v>
                      </c:pt>
                      <c:pt idx="7">
                        <c:v>50</c:v>
                      </c:pt>
                      <c:pt idx="8">
                        <c:v>50</c:v>
                      </c:pt>
                      <c:pt idx="9">
                        <c:v>50</c:v>
                      </c:pt>
                      <c:pt idx="10">
                        <c:v>50</c:v>
                      </c:pt>
                      <c:pt idx="11">
                        <c:v>50</c:v>
                      </c:pt>
                      <c:pt idx="12">
                        <c:v>50</c:v>
                      </c:pt>
                      <c:pt idx="13">
                        <c:v>50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D287-45E8-B8D2-467AFAC424B7}"/>
                  </c:ext>
                </c:extLst>
              </c15:ser>
            </c15:filteredLineSeries>
            <c15:filteredLine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KPIs'!$C$21</c15:sqref>
                        </c15:formulaRef>
                      </c:ext>
                    </c:extLst>
                    <c:strCache>
                      <c:ptCount val="1"/>
                      <c:pt idx="0">
                        <c:v>Units Prodced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KPIs'!$D$21:$Q$21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700</c:v>
                      </c:pt>
                      <c:pt idx="1">
                        <c:v>900</c:v>
                      </c:pt>
                      <c:pt idx="2">
                        <c:v>1000</c:v>
                      </c:pt>
                      <c:pt idx="3">
                        <c:v>600</c:v>
                      </c:pt>
                      <c:pt idx="4">
                        <c:v>800</c:v>
                      </c:pt>
                      <c:pt idx="5">
                        <c:v>1200</c:v>
                      </c:pt>
                      <c:pt idx="6">
                        <c:v>1100</c:v>
                      </c:pt>
                      <c:pt idx="7">
                        <c:v>900</c:v>
                      </c:pt>
                      <c:pt idx="8">
                        <c:v>1200</c:v>
                      </c:pt>
                      <c:pt idx="9">
                        <c:v>700</c:v>
                      </c:pt>
                      <c:pt idx="10">
                        <c:v>800</c:v>
                      </c:pt>
                      <c:pt idx="11">
                        <c:v>900</c:v>
                      </c:pt>
                      <c:pt idx="12">
                        <c:v>1000</c:v>
                      </c:pt>
                      <c:pt idx="13">
                        <c:v>1100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D287-45E8-B8D2-467AFAC424B7}"/>
                  </c:ext>
                </c:extLst>
              </c15:ser>
            </c15:filteredLineSeries>
            <c15:filteredLine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KPIs'!$C$22</c15:sqref>
                        </c15:formulaRef>
                      </c:ext>
                    </c:extLst>
                    <c:strCache>
                      <c:ptCount val="1"/>
                      <c:pt idx="0">
                        <c:v>Scrap Rate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KPIs'!$D$22:$Q$22</c15:sqref>
                        </c15:formulaRef>
                      </c:ext>
                    </c:extLst>
                    <c:numCache>
                      <c:formatCode>0.0%</c:formatCode>
                      <c:ptCount val="14"/>
                      <c:pt idx="0">
                        <c:v>6.6666666666666666E-2</c:v>
                      </c:pt>
                      <c:pt idx="1">
                        <c:v>5.2631578947368418E-2</c:v>
                      </c:pt>
                      <c:pt idx="2">
                        <c:v>4.7619047619047616E-2</c:v>
                      </c:pt>
                      <c:pt idx="3">
                        <c:v>7.6923076923076927E-2</c:v>
                      </c:pt>
                      <c:pt idx="4">
                        <c:v>5.8823529411764705E-2</c:v>
                      </c:pt>
                      <c:pt idx="5">
                        <c:v>0.04</c:v>
                      </c:pt>
                      <c:pt idx="6">
                        <c:v>4.3478260869565216E-2</c:v>
                      </c:pt>
                      <c:pt idx="7">
                        <c:v>5.2631578947368418E-2</c:v>
                      </c:pt>
                      <c:pt idx="8">
                        <c:v>0.04</c:v>
                      </c:pt>
                      <c:pt idx="9">
                        <c:v>6.6666666666666666E-2</c:v>
                      </c:pt>
                      <c:pt idx="10">
                        <c:v>5.8823529411764705E-2</c:v>
                      </c:pt>
                      <c:pt idx="11">
                        <c:v>5.2631578947368418E-2</c:v>
                      </c:pt>
                      <c:pt idx="12">
                        <c:v>4.7619047619047616E-2</c:v>
                      </c:pt>
                      <c:pt idx="13">
                        <c:v>4.3478260869565216E-2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D287-45E8-B8D2-467AFAC424B7}"/>
                  </c:ext>
                </c:extLst>
              </c15:ser>
            </c15:filteredLineSeries>
          </c:ext>
        </c:extLst>
      </c:lineChart>
      <c:catAx>
        <c:axId val="1149186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187952"/>
        <c:crosses val="autoZero"/>
        <c:auto val="1"/>
        <c:lblAlgn val="ctr"/>
        <c:lblOffset val="100"/>
        <c:noMultiLvlLbl val="0"/>
      </c:catAx>
      <c:valAx>
        <c:axId val="11491879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186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0"/>
          <c:order val="10"/>
          <c:tx>
            <c:strRef>
              <c:f>'Manufacturing KPIs'!$C$18</c:f>
              <c:strCache>
                <c:ptCount val="1"/>
                <c:pt idx="0">
                  <c:v>Projected Customer Demand</c:v>
                </c:pt>
              </c:strCache>
            </c:strRef>
          </c:tx>
          <c:spPr>
            <a:solidFill>
              <a:schemeClr val="accent2"/>
            </a:solidFill>
            <a:ln w="12700" cap="flat" cmpd="sng" algn="ctr">
              <a:solidFill>
                <a:schemeClr val="bg1"/>
              </a:solidFill>
              <a:prstDash val="solid"/>
              <a:miter lim="800000"/>
            </a:ln>
            <a:effectLst/>
          </c:spPr>
          <c:invertIfNegative val="0"/>
          <c:cat>
            <c:strRef>
              <c:f>'Manufacturing KPIs'!$D$7:$Q$7</c:f>
              <c:strCache>
                <c:ptCount val="14"/>
                <c:pt idx="0">
                  <c:v>Day 1</c:v>
                </c:pt>
                <c:pt idx="1">
                  <c:v>Day 2</c:v>
                </c:pt>
                <c:pt idx="2">
                  <c:v>Day 3</c:v>
                </c:pt>
                <c:pt idx="3">
                  <c:v>Day 4</c:v>
                </c:pt>
                <c:pt idx="4">
                  <c:v>Day 5</c:v>
                </c:pt>
                <c:pt idx="5">
                  <c:v>Day 6</c:v>
                </c:pt>
                <c:pt idx="6">
                  <c:v>Day 7</c:v>
                </c:pt>
                <c:pt idx="7">
                  <c:v>Day 8</c:v>
                </c:pt>
                <c:pt idx="8">
                  <c:v>Day 9</c:v>
                </c:pt>
                <c:pt idx="9">
                  <c:v>Day 10</c:v>
                </c:pt>
                <c:pt idx="10">
                  <c:v>Day 11</c:v>
                </c:pt>
                <c:pt idx="11">
                  <c:v>Day 12</c:v>
                </c:pt>
                <c:pt idx="12">
                  <c:v>Day 13</c:v>
                </c:pt>
                <c:pt idx="13">
                  <c:v>Day 14</c:v>
                </c:pt>
              </c:strCache>
            </c:strRef>
          </c:cat>
          <c:val>
            <c:numRef>
              <c:f>'Manufacturing KPIs'!$D$18:$Q$18</c:f>
              <c:numCache>
                <c:formatCode>#,##0_);\(#,##0\)</c:formatCode>
                <c:ptCount val="14"/>
                <c:pt idx="0">
                  <c:v>9800</c:v>
                </c:pt>
                <c:pt idx="1">
                  <c:v>12600</c:v>
                </c:pt>
                <c:pt idx="2">
                  <c:v>14000</c:v>
                </c:pt>
                <c:pt idx="3">
                  <c:v>8400</c:v>
                </c:pt>
                <c:pt idx="4">
                  <c:v>11200</c:v>
                </c:pt>
                <c:pt idx="5">
                  <c:v>16800</c:v>
                </c:pt>
                <c:pt idx="6">
                  <c:v>15400</c:v>
                </c:pt>
                <c:pt idx="7">
                  <c:v>12600</c:v>
                </c:pt>
                <c:pt idx="8">
                  <c:v>16800</c:v>
                </c:pt>
                <c:pt idx="9">
                  <c:v>9800</c:v>
                </c:pt>
                <c:pt idx="10">
                  <c:v>11200</c:v>
                </c:pt>
                <c:pt idx="11">
                  <c:v>12600</c:v>
                </c:pt>
                <c:pt idx="12">
                  <c:v>14000</c:v>
                </c:pt>
                <c:pt idx="13">
                  <c:v>15400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B-4011-9725-7F4161448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49186312"/>
        <c:axId val="11491879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'Manufacturing KPIs'!$C$8</c15:sqref>
                        </c15:formulaRef>
                      </c:ext>
                    </c:extLst>
                    <c:strCache>
                      <c:ptCount val="1"/>
                      <c:pt idx="0">
                        <c:v># of Units Produced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'Manufacturing KPIs'!$D$8:$Q$8</c15:sqref>
                        </c15:formulaRef>
                      </c:ext>
                    </c:extLst>
                    <c:numCache>
                      <c:formatCode>#,##0_);\(#,##0\)</c:formatCode>
                      <c:ptCount val="14"/>
                      <c:pt idx="0">
                        <c:v>700</c:v>
                      </c:pt>
                      <c:pt idx="1">
                        <c:v>900</c:v>
                      </c:pt>
                      <c:pt idx="2">
                        <c:v>1000</c:v>
                      </c:pt>
                      <c:pt idx="3">
                        <c:v>600</c:v>
                      </c:pt>
                      <c:pt idx="4">
                        <c:v>800</c:v>
                      </c:pt>
                      <c:pt idx="5">
                        <c:v>1200</c:v>
                      </c:pt>
                      <c:pt idx="6">
                        <c:v>1100</c:v>
                      </c:pt>
                      <c:pt idx="7">
                        <c:v>900</c:v>
                      </c:pt>
                      <c:pt idx="8">
                        <c:v>1200</c:v>
                      </c:pt>
                      <c:pt idx="9">
                        <c:v>700</c:v>
                      </c:pt>
                      <c:pt idx="10">
                        <c:v>800</c:v>
                      </c:pt>
                      <c:pt idx="11">
                        <c:v>900</c:v>
                      </c:pt>
                      <c:pt idx="12">
                        <c:v>1000</c:v>
                      </c:pt>
                      <c:pt idx="13">
                        <c:v>1100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5E2B-4011-9725-7F4161448130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KPIs'!$C$9</c15:sqref>
                        </c15:formulaRef>
                      </c:ext>
                    </c:extLst>
                    <c:strCache>
                      <c:ptCount val="1"/>
                      <c:pt idx="0">
                        <c:v>Time (Hours)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KPIs'!$D$9:$Q$9</c15:sqref>
                        </c15:formulaRef>
                      </c:ext>
                    </c:extLst>
                    <c:numCache>
                      <c:formatCode>#,##0_);\(#,##0\)</c:formatCode>
                      <c:ptCount val="14"/>
                      <c:pt idx="0">
                        <c:v>24</c:v>
                      </c:pt>
                      <c:pt idx="1">
                        <c:v>24</c:v>
                      </c:pt>
                      <c:pt idx="2">
                        <c:v>24</c:v>
                      </c:pt>
                      <c:pt idx="3">
                        <c:v>24</c:v>
                      </c:pt>
                      <c:pt idx="4">
                        <c:v>24</c:v>
                      </c:pt>
                      <c:pt idx="5">
                        <c:v>24</c:v>
                      </c:pt>
                      <c:pt idx="6">
                        <c:v>24</c:v>
                      </c:pt>
                      <c:pt idx="7">
                        <c:v>24</c:v>
                      </c:pt>
                      <c:pt idx="8">
                        <c:v>24</c:v>
                      </c:pt>
                      <c:pt idx="9">
                        <c:v>24</c:v>
                      </c:pt>
                      <c:pt idx="10">
                        <c:v>24</c:v>
                      </c:pt>
                      <c:pt idx="11">
                        <c:v>24</c:v>
                      </c:pt>
                      <c:pt idx="12">
                        <c:v>24</c:v>
                      </c:pt>
                      <c:pt idx="13">
                        <c:v>24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5E2B-4011-9725-7F4161448130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KPIs'!$C$10</c15:sqref>
                        </c15:formulaRef>
                      </c:ext>
                    </c:extLst>
                    <c:strCache>
                      <c:ptCount val="1"/>
                      <c:pt idx="0">
                        <c:v>Throughput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KPIs'!$D$10:$Q$10</c15:sqref>
                        </c15:formulaRef>
                      </c:ext>
                    </c:extLst>
                    <c:numCache>
                      <c:formatCode>0.0</c:formatCode>
                      <c:ptCount val="14"/>
                      <c:pt idx="0">
                        <c:v>29.166666666666668</c:v>
                      </c:pt>
                      <c:pt idx="1">
                        <c:v>37.5</c:v>
                      </c:pt>
                      <c:pt idx="2">
                        <c:v>41.666666666666664</c:v>
                      </c:pt>
                      <c:pt idx="3">
                        <c:v>25</c:v>
                      </c:pt>
                      <c:pt idx="4">
                        <c:v>33.333333333333336</c:v>
                      </c:pt>
                      <c:pt idx="5">
                        <c:v>50</c:v>
                      </c:pt>
                      <c:pt idx="6">
                        <c:v>45.833333333333336</c:v>
                      </c:pt>
                      <c:pt idx="7">
                        <c:v>37.5</c:v>
                      </c:pt>
                      <c:pt idx="8">
                        <c:v>50</c:v>
                      </c:pt>
                      <c:pt idx="9">
                        <c:v>29.166666666666668</c:v>
                      </c:pt>
                      <c:pt idx="10">
                        <c:v>33.333333333333336</c:v>
                      </c:pt>
                      <c:pt idx="11">
                        <c:v>37.5</c:v>
                      </c:pt>
                      <c:pt idx="12">
                        <c:v>41.666666666666664</c:v>
                      </c:pt>
                      <c:pt idx="13">
                        <c:v>45.833333333333336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E2B-4011-9725-7F4161448130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KPIs'!$C$11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KPIs'!$D$11:$Q$11</c15:sqref>
                        </c15:formulaRef>
                      </c:ext>
                    </c:extLst>
                    <c:numCache>
                      <c:formatCode>General</c:formatCode>
                      <c:ptCount val="1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E2B-4011-9725-7F4161448130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KPIs'!$C$12</c15:sqref>
                        </c15:formulaRef>
                      </c:ext>
                    </c:extLst>
                    <c:strCache>
                      <c:ptCount val="1"/>
                      <c:pt idx="0">
                        <c:v>Cost of Goods Sold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KPIs'!$D$12:$Q$12</c15:sqref>
                        </c15:formulaRef>
                      </c:ext>
                    </c:extLst>
                    <c:numCache>
                      <c:formatCode>"$"#,##0</c:formatCode>
                      <c:ptCount val="14"/>
                      <c:pt idx="0">
                        <c:v>10500</c:v>
                      </c:pt>
                      <c:pt idx="1">
                        <c:v>13500</c:v>
                      </c:pt>
                      <c:pt idx="2">
                        <c:v>15000</c:v>
                      </c:pt>
                      <c:pt idx="3">
                        <c:v>9000</c:v>
                      </c:pt>
                      <c:pt idx="4">
                        <c:v>12000</c:v>
                      </c:pt>
                      <c:pt idx="5">
                        <c:v>18000</c:v>
                      </c:pt>
                      <c:pt idx="6">
                        <c:v>16500</c:v>
                      </c:pt>
                      <c:pt idx="7">
                        <c:v>13500</c:v>
                      </c:pt>
                      <c:pt idx="8">
                        <c:v>18000</c:v>
                      </c:pt>
                      <c:pt idx="9">
                        <c:v>10500</c:v>
                      </c:pt>
                      <c:pt idx="10">
                        <c:v>12000</c:v>
                      </c:pt>
                      <c:pt idx="11">
                        <c:v>13500</c:v>
                      </c:pt>
                      <c:pt idx="12">
                        <c:v>15000</c:v>
                      </c:pt>
                      <c:pt idx="13">
                        <c:v>16500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5E2B-4011-9725-7F4161448130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KPIs'!$C$13</c15:sqref>
                        </c15:formulaRef>
                      </c:ext>
                    </c:extLst>
                    <c:strCache>
                      <c:ptCount val="1"/>
                      <c:pt idx="0">
                        <c:v>Average Inventory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KPIs'!$D$13:$Q$13</c15:sqref>
                        </c15:formulaRef>
                      </c:ext>
                    </c:extLst>
                    <c:numCache>
                      <c:formatCode>#,##0_);\(#,##0\)</c:formatCode>
                      <c:ptCount val="14"/>
                      <c:pt idx="0">
                        <c:v>600</c:v>
                      </c:pt>
                      <c:pt idx="1">
                        <c:v>600</c:v>
                      </c:pt>
                      <c:pt idx="2">
                        <c:v>600</c:v>
                      </c:pt>
                      <c:pt idx="3">
                        <c:v>600</c:v>
                      </c:pt>
                      <c:pt idx="4">
                        <c:v>600</c:v>
                      </c:pt>
                      <c:pt idx="5">
                        <c:v>600</c:v>
                      </c:pt>
                      <c:pt idx="6">
                        <c:v>600</c:v>
                      </c:pt>
                      <c:pt idx="7">
                        <c:v>600</c:v>
                      </c:pt>
                      <c:pt idx="8">
                        <c:v>600</c:v>
                      </c:pt>
                      <c:pt idx="9">
                        <c:v>600</c:v>
                      </c:pt>
                      <c:pt idx="10">
                        <c:v>600</c:v>
                      </c:pt>
                      <c:pt idx="11">
                        <c:v>600</c:v>
                      </c:pt>
                      <c:pt idx="12">
                        <c:v>600</c:v>
                      </c:pt>
                      <c:pt idx="13">
                        <c:v>600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5E2B-4011-9725-7F4161448130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KPIs'!$C$14</c15:sqref>
                        </c15:formulaRef>
                      </c:ext>
                    </c:extLst>
                    <c:strCache>
                      <c:ptCount val="1"/>
                      <c:pt idx="0">
                        <c:v>Inventory Turns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 w="12700" cap="flat" cmpd="sng" algn="ctr">
                    <a:solidFill>
                      <a:schemeClr val="accent6"/>
                    </a:solidFill>
                    <a:prstDash val="solid"/>
                    <a:miter lim="800000"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KPIs'!$D$14:$Q$14</c15:sqref>
                        </c15:formulaRef>
                      </c:ext>
                    </c:extLst>
                    <c:numCache>
                      <c:formatCode>0.0</c:formatCode>
                      <c:ptCount val="14"/>
                      <c:pt idx="0">
                        <c:v>17.5</c:v>
                      </c:pt>
                      <c:pt idx="1">
                        <c:v>22.5</c:v>
                      </c:pt>
                      <c:pt idx="2">
                        <c:v>25</c:v>
                      </c:pt>
                      <c:pt idx="3">
                        <c:v>15</c:v>
                      </c:pt>
                      <c:pt idx="4">
                        <c:v>20</c:v>
                      </c:pt>
                      <c:pt idx="5">
                        <c:v>30</c:v>
                      </c:pt>
                      <c:pt idx="6">
                        <c:v>27.5</c:v>
                      </c:pt>
                      <c:pt idx="7">
                        <c:v>22.5</c:v>
                      </c:pt>
                      <c:pt idx="8">
                        <c:v>30</c:v>
                      </c:pt>
                      <c:pt idx="9">
                        <c:v>17.5</c:v>
                      </c:pt>
                      <c:pt idx="10">
                        <c:v>20</c:v>
                      </c:pt>
                      <c:pt idx="11">
                        <c:v>22.5</c:v>
                      </c:pt>
                      <c:pt idx="12">
                        <c:v>25</c:v>
                      </c:pt>
                      <c:pt idx="13">
                        <c:v>27.5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5E2B-4011-9725-7F4161448130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KPIs'!$D$15:$Q$15</c15:sqref>
                        </c15:formulaRef>
                      </c:ext>
                    </c:extLst>
                    <c:numCache>
                      <c:formatCode>General</c:formatCode>
                      <c:ptCount val="1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5E2B-4011-9725-7F4161448130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KPIs'!$C$16</c15:sqref>
                        </c15:formulaRef>
                      </c:ext>
                    </c:extLst>
                    <c:strCache>
                      <c:ptCount val="1"/>
                      <c:pt idx="0">
                        <c:v>Raw Materials Per Unit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KPIs'!$D$16:$Q$16</c15:sqref>
                        </c15:formulaRef>
                      </c:ext>
                    </c:extLst>
                    <c:numCache>
                      <c:formatCode>#,##0_);\(#,##0\)</c:formatCode>
                      <c:ptCount val="14"/>
                      <c:pt idx="0">
                        <c:v>14</c:v>
                      </c:pt>
                      <c:pt idx="1">
                        <c:v>14</c:v>
                      </c:pt>
                      <c:pt idx="2">
                        <c:v>14</c:v>
                      </c:pt>
                      <c:pt idx="3">
                        <c:v>14</c:v>
                      </c:pt>
                      <c:pt idx="4">
                        <c:v>14</c:v>
                      </c:pt>
                      <c:pt idx="5">
                        <c:v>14</c:v>
                      </c:pt>
                      <c:pt idx="6">
                        <c:v>14</c:v>
                      </c:pt>
                      <c:pt idx="7">
                        <c:v>14</c:v>
                      </c:pt>
                      <c:pt idx="8">
                        <c:v>14</c:v>
                      </c:pt>
                      <c:pt idx="9">
                        <c:v>14</c:v>
                      </c:pt>
                      <c:pt idx="10">
                        <c:v>14</c:v>
                      </c:pt>
                      <c:pt idx="11">
                        <c:v>14</c:v>
                      </c:pt>
                      <c:pt idx="12">
                        <c:v>14</c:v>
                      </c:pt>
                      <c:pt idx="13">
                        <c:v>14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5E2B-4011-9725-7F4161448130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KPIs'!$C$17</c15:sqref>
                        </c15:formulaRef>
                      </c:ext>
                    </c:extLst>
                    <c:strCache>
                      <c:ptCount val="1"/>
                      <c:pt idx="0">
                        <c:v>Units Produced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KPIs'!$D$17:$Q$17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700</c:v>
                      </c:pt>
                      <c:pt idx="1">
                        <c:v>900</c:v>
                      </c:pt>
                      <c:pt idx="2">
                        <c:v>1000</c:v>
                      </c:pt>
                      <c:pt idx="3">
                        <c:v>600</c:v>
                      </c:pt>
                      <c:pt idx="4">
                        <c:v>800</c:v>
                      </c:pt>
                      <c:pt idx="5">
                        <c:v>1200</c:v>
                      </c:pt>
                      <c:pt idx="6">
                        <c:v>1100</c:v>
                      </c:pt>
                      <c:pt idx="7">
                        <c:v>900</c:v>
                      </c:pt>
                      <c:pt idx="8">
                        <c:v>1200</c:v>
                      </c:pt>
                      <c:pt idx="9">
                        <c:v>700</c:v>
                      </c:pt>
                      <c:pt idx="10">
                        <c:v>800</c:v>
                      </c:pt>
                      <c:pt idx="11">
                        <c:v>900</c:v>
                      </c:pt>
                      <c:pt idx="12">
                        <c:v>1000</c:v>
                      </c:pt>
                      <c:pt idx="13">
                        <c:v>1100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5E2B-4011-9725-7F4161448130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KPIs'!$D$19:$Q$19</c15:sqref>
                        </c15:formulaRef>
                      </c:ext>
                    </c:extLst>
                    <c:numCache>
                      <c:formatCode>General</c:formatCode>
                      <c:ptCount val="1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5E2B-4011-9725-7F4161448130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KPIs'!$C$24</c15:sqref>
                        </c15:formulaRef>
                      </c:ext>
                    </c:extLst>
                    <c:strCache>
                      <c:ptCount val="1"/>
                      <c:pt idx="0">
                        <c:v>Production Target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KPIs'!$D$24:$Q$24</c15:sqref>
                        </c15:formulaRef>
                      </c:ext>
                    </c:extLst>
                    <c:numCache>
                      <c:formatCode>#,##0_);\(#,##0\)</c:formatCode>
                      <c:ptCount val="14"/>
                      <c:pt idx="0">
                        <c:v>700</c:v>
                      </c:pt>
                      <c:pt idx="1">
                        <c:v>700</c:v>
                      </c:pt>
                      <c:pt idx="2">
                        <c:v>700</c:v>
                      </c:pt>
                      <c:pt idx="3">
                        <c:v>700</c:v>
                      </c:pt>
                      <c:pt idx="4">
                        <c:v>700</c:v>
                      </c:pt>
                      <c:pt idx="5">
                        <c:v>700</c:v>
                      </c:pt>
                      <c:pt idx="6">
                        <c:v>700</c:v>
                      </c:pt>
                      <c:pt idx="7">
                        <c:v>700</c:v>
                      </c:pt>
                      <c:pt idx="8">
                        <c:v>700</c:v>
                      </c:pt>
                      <c:pt idx="9">
                        <c:v>700</c:v>
                      </c:pt>
                      <c:pt idx="10">
                        <c:v>700</c:v>
                      </c:pt>
                      <c:pt idx="11">
                        <c:v>700</c:v>
                      </c:pt>
                      <c:pt idx="12">
                        <c:v>700</c:v>
                      </c:pt>
                      <c:pt idx="13">
                        <c:v>700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5E2B-4011-9725-7F4161448130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KPIs'!$C$25</c15:sqref>
                        </c15:formulaRef>
                      </c:ext>
                    </c:extLst>
                    <c:strCache>
                      <c:ptCount val="1"/>
                      <c:pt idx="0">
                        <c:v>Units Produced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KPIs'!$D$25:$Q$25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700</c:v>
                      </c:pt>
                      <c:pt idx="1">
                        <c:v>900</c:v>
                      </c:pt>
                      <c:pt idx="2">
                        <c:v>1000</c:v>
                      </c:pt>
                      <c:pt idx="3">
                        <c:v>600</c:v>
                      </c:pt>
                      <c:pt idx="4">
                        <c:v>800</c:v>
                      </c:pt>
                      <c:pt idx="5">
                        <c:v>1200</c:v>
                      </c:pt>
                      <c:pt idx="6">
                        <c:v>1100</c:v>
                      </c:pt>
                      <c:pt idx="7">
                        <c:v>900</c:v>
                      </c:pt>
                      <c:pt idx="8">
                        <c:v>1200</c:v>
                      </c:pt>
                      <c:pt idx="9">
                        <c:v>700</c:v>
                      </c:pt>
                      <c:pt idx="10">
                        <c:v>800</c:v>
                      </c:pt>
                      <c:pt idx="11">
                        <c:v>900</c:v>
                      </c:pt>
                      <c:pt idx="12">
                        <c:v>1000</c:v>
                      </c:pt>
                      <c:pt idx="13">
                        <c:v>1100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5E2B-4011-9725-7F4161448130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KPIs'!$C$26</c15:sqref>
                        </c15:formulaRef>
                      </c:ext>
                    </c:extLst>
                    <c:strCache>
                      <c:ptCount val="1"/>
                      <c:pt idx="0">
                        <c:v>Production Attainment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KPIs'!$D$26:$Q$26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1</c:v>
                      </c:pt>
                      <c:pt idx="1">
                        <c:v>1</c:v>
                      </c:pt>
                      <c:pt idx="2">
                        <c:v>1</c:v>
                      </c:pt>
                      <c:pt idx="3">
                        <c:v>0</c:v>
                      </c:pt>
                      <c:pt idx="4">
                        <c:v>1</c:v>
                      </c:pt>
                      <c:pt idx="5">
                        <c:v>1</c:v>
                      </c:pt>
                      <c:pt idx="6">
                        <c:v>1</c:v>
                      </c:pt>
                      <c:pt idx="7">
                        <c:v>1</c:v>
                      </c:pt>
                      <c:pt idx="8">
                        <c:v>1</c:v>
                      </c:pt>
                      <c:pt idx="9">
                        <c:v>1</c:v>
                      </c:pt>
                      <c:pt idx="10">
                        <c:v>1</c:v>
                      </c:pt>
                      <c:pt idx="11">
                        <c:v>1</c:v>
                      </c:pt>
                      <c:pt idx="12">
                        <c:v>1</c:v>
                      </c:pt>
                      <c:pt idx="13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5E2B-4011-9725-7F4161448130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KPIs'!$C$27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KPIs'!$D$27:$Q$27</c15:sqref>
                        </c15:formulaRef>
                      </c:ext>
                    </c:extLst>
                    <c:numCache>
                      <c:formatCode>General</c:formatCode>
                      <c:ptCount val="1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5E2B-4011-9725-7F4161448130}"/>
                  </c:ext>
                </c:extLst>
              </c15:ser>
            </c15:filteredBarSeries>
            <c15:filteredB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KPIs'!$C$20</c15:sqref>
                        </c15:formulaRef>
                      </c:ext>
                    </c:extLst>
                    <c:strCache>
                      <c:ptCount val="1"/>
                      <c:pt idx="0">
                        <c:v>Scrapped Units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KPIs'!$D$20:$Q$20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50</c:v>
                      </c:pt>
                      <c:pt idx="1">
                        <c:v>50</c:v>
                      </c:pt>
                      <c:pt idx="2">
                        <c:v>50</c:v>
                      </c:pt>
                      <c:pt idx="3">
                        <c:v>50</c:v>
                      </c:pt>
                      <c:pt idx="4">
                        <c:v>50</c:v>
                      </c:pt>
                      <c:pt idx="5">
                        <c:v>50</c:v>
                      </c:pt>
                      <c:pt idx="6">
                        <c:v>50</c:v>
                      </c:pt>
                      <c:pt idx="7">
                        <c:v>50</c:v>
                      </c:pt>
                      <c:pt idx="8">
                        <c:v>50</c:v>
                      </c:pt>
                      <c:pt idx="9">
                        <c:v>50</c:v>
                      </c:pt>
                      <c:pt idx="10">
                        <c:v>50</c:v>
                      </c:pt>
                      <c:pt idx="11">
                        <c:v>50</c:v>
                      </c:pt>
                      <c:pt idx="12">
                        <c:v>50</c:v>
                      </c:pt>
                      <c:pt idx="13">
                        <c:v>50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5E2B-4011-9725-7F4161448130}"/>
                  </c:ext>
                </c:extLst>
              </c15:ser>
            </c15:filteredBarSeries>
            <c15:filteredB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KPIs'!$C$21</c15:sqref>
                        </c15:formulaRef>
                      </c:ext>
                    </c:extLst>
                    <c:strCache>
                      <c:ptCount val="1"/>
                      <c:pt idx="0">
                        <c:v>Units Prodced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KPIs'!$D$21:$Q$21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700</c:v>
                      </c:pt>
                      <c:pt idx="1">
                        <c:v>900</c:v>
                      </c:pt>
                      <c:pt idx="2">
                        <c:v>1000</c:v>
                      </c:pt>
                      <c:pt idx="3">
                        <c:v>600</c:v>
                      </c:pt>
                      <c:pt idx="4">
                        <c:v>800</c:v>
                      </c:pt>
                      <c:pt idx="5">
                        <c:v>1200</c:v>
                      </c:pt>
                      <c:pt idx="6">
                        <c:v>1100</c:v>
                      </c:pt>
                      <c:pt idx="7">
                        <c:v>900</c:v>
                      </c:pt>
                      <c:pt idx="8">
                        <c:v>1200</c:v>
                      </c:pt>
                      <c:pt idx="9">
                        <c:v>700</c:v>
                      </c:pt>
                      <c:pt idx="10">
                        <c:v>800</c:v>
                      </c:pt>
                      <c:pt idx="11">
                        <c:v>900</c:v>
                      </c:pt>
                      <c:pt idx="12">
                        <c:v>1000</c:v>
                      </c:pt>
                      <c:pt idx="13">
                        <c:v>1100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5E2B-4011-9725-7F4161448130}"/>
                  </c:ext>
                </c:extLst>
              </c15:ser>
            </c15:filteredBarSeries>
            <c15:filteredBar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KPIs'!$C$22</c15:sqref>
                        </c15:formulaRef>
                      </c:ext>
                    </c:extLst>
                    <c:strCache>
                      <c:ptCount val="1"/>
                      <c:pt idx="0">
                        <c:v>Scrap Rate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KPIs'!$D$22:$Q$22</c15:sqref>
                        </c15:formulaRef>
                      </c:ext>
                    </c:extLst>
                    <c:numCache>
                      <c:formatCode>0.0%</c:formatCode>
                      <c:ptCount val="14"/>
                      <c:pt idx="0">
                        <c:v>6.6666666666666666E-2</c:v>
                      </c:pt>
                      <c:pt idx="1">
                        <c:v>5.2631578947368418E-2</c:v>
                      </c:pt>
                      <c:pt idx="2">
                        <c:v>4.7619047619047616E-2</c:v>
                      </c:pt>
                      <c:pt idx="3">
                        <c:v>7.6923076923076927E-2</c:v>
                      </c:pt>
                      <c:pt idx="4">
                        <c:v>5.8823529411764705E-2</c:v>
                      </c:pt>
                      <c:pt idx="5">
                        <c:v>0.04</c:v>
                      </c:pt>
                      <c:pt idx="6">
                        <c:v>4.3478260869565216E-2</c:v>
                      </c:pt>
                      <c:pt idx="7">
                        <c:v>5.2631578947368418E-2</c:v>
                      </c:pt>
                      <c:pt idx="8">
                        <c:v>0.04</c:v>
                      </c:pt>
                      <c:pt idx="9">
                        <c:v>6.6666666666666666E-2</c:v>
                      </c:pt>
                      <c:pt idx="10">
                        <c:v>5.8823529411764705E-2</c:v>
                      </c:pt>
                      <c:pt idx="11">
                        <c:v>5.2631578947368418E-2</c:v>
                      </c:pt>
                      <c:pt idx="12">
                        <c:v>4.7619047619047616E-2</c:v>
                      </c:pt>
                      <c:pt idx="13">
                        <c:v>4.3478260869565216E-2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5E2B-4011-9725-7F4161448130}"/>
                  </c:ext>
                </c:extLst>
              </c15:ser>
            </c15:filteredBarSeries>
          </c:ext>
        </c:extLst>
      </c:barChart>
      <c:catAx>
        <c:axId val="1149186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187952"/>
        <c:crosses val="autoZero"/>
        <c:auto val="1"/>
        <c:lblAlgn val="ctr"/>
        <c:lblOffset val="100"/>
        <c:noMultiLvlLbl val="0"/>
      </c:catAx>
      <c:valAx>
        <c:axId val="1149187952"/>
        <c:scaling>
          <c:orientation val="minMax"/>
        </c:scaling>
        <c:delete val="0"/>
        <c:axPos val="l"/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186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8"/>
          <c:order val="18"/>
          <c:tx>
            <c:strRef>
              <c:f>'Manufacturing KPIs'!$C$22</c:f>
              <c:strCache>
                <c:ptCount val="1"/>
                <c:pt idx="0">
                  <c:v>Scrap Rate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'Manufacturing KPIs'!$D$7:$Q$7</c:f>
              <c:strCache>
                <c:ptCount val="14"/>
                <c:pt idx="0">
                  <c:v>Day 1</c:v>
                </c:pt>
                <c:pt idx="1">
                  <c:v>Day 2</c:v>
                </c:pt>
                <c:pt idx="2">
                  <c:v>Day 3</c:v>
                </c:pt>
                <c:pt idx="3">
                  <c:v>Day 4</c:v>
                </c:pt>
                <c:pt idx="4">
                  <c:v>Day 5</c:v>
                </c:pt>
                <c:pt idx="5">
                  <c:v>Day 6</c:v>
                </c:pt>
                <c:pt idx="6">
                  <c:v>Day 7</c:v>
                </c:pt>
                <c:pt idx="7">
                  <c:v>Day 8</c:v>
                </c:pt>
                <c:pt idx="8">
                  <c:v>Day 9</c:v>
                </c:pt>
                <c:pt idx="9">
                  <c:v>Day 10</c:v>
                </c:pt>
                <c:pt idx="10">
                  <c:v>Day 11</c:v>
                </c:pt>
                <c:pt idx="11">
                  <c:v>Day 12</c:v>
                </c:pt>
                <c:pt idx="12">
                  <c:v>Day 13</c:v>
                </c:pt>
                <c:pt idx="13">
                  <c:v>Day 14</c:v>
                </c:pt>
              </c:strCache>
            </c:strRef>
          </c:cat>
          <c:val>
            <c:numRef>
              <c:f>'Manufacturing KPIs'!$D$22:$Q$22</c:f>
              <c:numCache>
                <c:formatCode>0.0%</c:formatCode>
                <c:ptCount val="14"/>
                <c:pt idx="0">
                  <c:v>6.6666666666666666E-2</c:v>
                </c:pt>
                <c:pt idx="1">
                  <c:v>5.2631578947368418E-2</c:v>
                </c:pt>
                <c:pt idx="2">
                  <c:v>4.7619047619047616E-2</c:v>
                </c:pt>
                <c:pt idx="3">
                  <c:v>7.6923076923076927E-2</c:v>
                </c:pt>
                <c:pt idx="4">
                  <c:v>5.8823529411764705E-2</c:v>
                </c:pt>
                <c:pt idx="5">
                  <c:v>0.04</c:v>
                </c:pt>
                <c:pt idx="6">
                  <c:v>4.3478260869565216E-2</c:v>
                </c:pt>
                <c:pt idx="7">
                  <c:v>5.2631578947368418E-2</c:v>
                </c:pt>
                <c:pt idx="8">
                  <c:v>0.04</c:v>
                </c:pt>
                <c:pt idx="9">
                  <c:v>6.6666666666666666E-2</c:v>
                </c:pt>
                <c:pt idx="10">
                  <c:v>5.8823529411764705E-2</c:v>
                </c:pt>
                <c:pt idx="11">
                  <c:v>5.2631578947368418E-2</c:v>
                </c:pt>
                <c:pt idx="12">
                  <c:v>4.7619047619047616E-2</c:v>
                </c:pt>
                <c:pt idx="13">
                  <c:v>4.3478260869565216E-2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9-462B-869D-7DB707778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49186312"/>
        <c:axId val="11491879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'Manufacturing KPIs'!$C$8</c15:sqref>
                        </c15:formulaRef>
                      </c:ext>
                    </c:extLst>
                    <c:strCache>
                      <c:ptCount val="1"/>
                      <c:pt idx="0">
                        <c:v># of Units Produced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'Manufacturing KPIs'!$D$8:$Q$8</c15:sqref>
                        </c15:formulaRef>
                      </c:ext>
                    </c:extLst>
                    <c:numCache>
                      <c:formatCode>#,##0_);\(#,##0\)</c:formatCode>
                      <c:ptCount val="14"/>
                      <c:pt idx="0">
                        <c:v>700</c:v>
                      </c:pt>
                      <c:pt idx="1">
                        <c:v>900</c:v>
                      </c:pt>
                      <c:pt idx="2">
                        <c:v>1000</c:v>
                      </c:pt>
                      <c:pt idx="3">
                        <c:v>600</c:v>
                      </c:pt>
                      <c:pt idx="4">
                        <c:v>800</c:v>
                      </c:pt>
                      <c:pt idx="5">
                        <c:v>1200</c:v>
                      </c:pt>
                      <c:pt idx="6">
                        <c:v>1100</c:v>
                      </c:pt>
                      <c:pt idx="7">
                        <c:v>900</c:v>
                      </c:pt>
                      <c:pt idx="8">
                        <c:v>1200</c:v>
                      </c:pt>
                      <c:pt idx="9">
                        <c:v>700</c:v>
                      </c:pt>
                      <c:pt idx="10">
                        <c:v>800</c:v>
                      </c:pt>
                      <c:pt idx="11">
                        <c:v>900</c:v>
                      </c:pt>
                      <c:pt idx="12">
                        <c:v>1000</c:v>
                      </c:pt>
                      <c:pt idx="13">
                        <c:v>1100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09E9-462B-869D-7DB7077787AC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KPIs'!$C$9</c15:sqref>
                        </c15:formulaRef>
                      </c:ext>
                    </c:extLst>
                    <c:strCache>
                      <c:ptCount val="1"/>
                      <c:pt idx="0">
                        <c:v>Time (Hours)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KPIs'!$D$9:$Q$9</c15:sqref>
                        </c15:formulaRef>
                      </c:ext>
                    </c:extLst>
                    <c:numCache>
                      <c:formatCode>#,##0_);\(#,##0\)</c:formatCode>
                      <c:ptCount val="14"/>
                      <c:pt idx="0">
                        <c:v>24</c:v>
                      </c:pt>
                      <c:pt idx="1">
                        <c:v>24</c:v>
                      </c:pt>
                      <c:pt idx="2">
                        <c:v>24</c:v>
                      </c:pt>
                      <c:pt idx="3">
                        <c:v>24</c:v>
                      </c:pt>
                      <c:pt idx="4">
                        <c:v>24</c:v>
                      </c:pt>
                      <c:pt idx="5">
                        <c:v>24</c:v>
                      </c:pt>
                      <c:pt idx="6">
                        <c:v>24</c:v>
                      </c:pt>
                      <c:pt idx="7">
                        <c:v>24</c:v>
                      </c:pt>
                      <c:pt idx="8">
                        <c:v>24</c:v>
                      </c:pt>
                      <c:pt idx="9">
                        <c:v>24</c:v>
                      </c:pt>
                      <c:pt idx="10">
                        <c:v>24</c:v>
                      </c:pt>
                      <c:pt idx="11">
                        <c:v>24</c:v>
                      </c:pt>
                      <c:pt idx="12">
                        <c:v>24</c:v>
                      </c:pt>
                      <c:pt idx="13">
                        <c:v>24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9E9-462B-869D-7DB7077787AC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KPIs'!$C$10</c15:sqref>
                        </c15:formulaRef>
                      </c:ext>
                    </c:extLst>
                    <c:strCache>
                      <c:ptCount val="1"/>
                      <c:pt idx="0">
                        <c:v>Throughput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KPIs'!$D$10:$Q$10</c15:sqref>
                        </c15:formulaRef>
                      </c:ext>
                    </c:extLst>
                    <c:numCache>
                      <c:formatCode>0.0</c:formatCode>
                      <c:ptCount val="14"/>
                      <c:pt idx="0">
                        <c:v>29.166666666666668</c:v>
                      </c:pt>
                      <c:pt idx="1">
                        <c:v>37.5</c:v>
                      </c:pt>
                      <c:pt idx="2">
                        <c:v>41.666666666666664</c:v>
                      </c:pt>
                      <c:pt idx="3">
                        <c:v>25</c:v>
                      </c:pt>
                      <c:pt idx="4">
                        <c:v>33.333333333333336</c:v>
                      </c:pt>
                      <c:pt idx="5">
                        <c:v>50</c:v>
                      </c:pt>
                      <c:pt idx="6">
                        <c:v>45.833333333333336</c:v>
                      </c:pt>
                      <c:pt idx="7">
                        <c:v>37.5</c:v>
                      </c:pt>
                      <c:pt idx="8">
                        <c:v>50</c:v>
                      </c:pt>
                      <c:pt idx="9">
                        <c:v>29.166666666666668</c:v>
                      </c:pt>
                      <c:pt idx="10">
                        <c:v>33.333333333333336</c:v>
                      </c:pt>
                      <c:pt idx="11">
                        <c:v>37.5</c:v>
                      </c:pt>
                      <c:pt idx="12">
                        <c:v>41.666666666666664</c:v>
                      </c:pt>
                      <c:pt idx="13">
                        <c:v>45.833333333333336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9E9-462B-869D-7DB7077787AC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KPIs'!$C$11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KPIs'!$D$11:$Q$11</c15:sqref>
                        </c15:formulaRef>
                      </c:ext>
                    </c:extLst>
                    <c:numCache>
                      <c:formatCode>General</c:formatCode>
                      <c:ptCount val="1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9E9-462B-869D-7DB7077787AC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KPIs'!$C$12</c15:sqref>
                        </c15:formulaRef>
                      </c:ext>
                    </c:extLst>
                    <c:strCache>
                      <c:ptCount val="1"/>
                      <c:pt idx="0">
                        <c:v>Cost of Goods Sold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KPIs'!$D$12:$Q$12</c15:sqref>
                        </c15:formulaRef>
                      </c:ext>
                    </c:extLst>
                    <c:numCache>
                      <c:formatCode>"$"#,##0</c:formatCode>
                      <c:ptCount val="14"/>
                      <c:pt idx="0">
                        <c:v>10500</c:v>
                      </c:pt>
                      <c:pt idx="1">
                        <c:v>13500</c:v>
                      </c:pt>
                      <c:pt idx="2">
                        <c:v>15000</c:v>
                      </c:pt>
                      <c:pt idx="3">
                        <c:v>9000</c:v>
                      </c:pt>
                      <c:pt idx="4">
                        <c:v>12000</c:v>
                      </c:pt>
                      <c:pt idx="5">
                        <c:v>18000</c:v>
                      </c:pt>
                      <c:pt idx="6">
                        <c:v>16500</c:v>
                      </c:pt>
                      <c:pt idx="7">
                        <c:v>13500</c:v>
                      </c:pt>
                      <c:pt idx="8">
                        <c:v>18000</c:v>
                      </c:pt>
                      <c:pt idx="9">
                        <c:v>10500</c:v>
                      </c:pt>
                      <c:pt idx="10">
                        <c:v>12000</c:v>
                      </c:pt>
                      <c:pt idx="11">
                        <c:v>13500</c:v>
                      </c:pt>
                      <c:pt idx="12">
                        <c:v>15000</c:v>
                      </c:pt>
                      <c:pt idx="13">
                        <c:v>16500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9E9-462B-869D-7DB7077787AC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KPIs'!$C$13</c15:sqref>
                        </c15:formulaRef>
                      </c:ext>
                    </c:extLst>
                    <c:strCache>
                      <c:ptCount val="1"/>
                      <c:pt idx="0">
                        <c:v>Average Inventory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KPIs'!$D$13:$Q$13</c15:sqref>
                        </c15:formulaRef>
                      </c:ext>
                    </c:extLst>
                    <c:numCache>
                      <c:formatCode>#,##0_);\(#,##0\)</c:formatCode>
                      <c:ptCount val="14"/>
                      <c:pt idx="0">
                        <c:v>600</c:v>
                      </c:pt>
                      <c:pt idx="1">
                        <c:v>600</c:v>
                      </c:pt>
                      <c:pt idx="2">
                        <c:v>600</c:v>
                      </c:pt>
                      <c:pt idx="3">
                        <c:v>600</c:v>
                      </c:pt>
                      <c:pt idx="4">
                        <c:v>600</c:v>
                      </c:pt>
                      <c:pt idx="5">
                        <c:v>600</c:v>
                      </c:pt>
                      <c:pt idx="6">
                        <c:v>600</c:v>
                      </c:pt>
                      <c:pt idx="7">
                        <c:v>600</c:v>
                      </c:pt>
                      <c:pt idx="8">
                        <c:v>600</c:v>
                      </c:pt>
                      <c:pt idx="9">
                        <c:v>600</c:v>
                      </c:pt>
                      <c:pt idx="10">
                        <c:v>600</c:v>
                      </c:pt>
                      <c:pt idx="11">
                        <c:v>600</c:v>
                      </c:pt>
                      <c:pt idx="12">
                        <c:v>600</c:v>
                      </c:pt>
                      <c:pt idx="13">
                        <c:v>600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09E9-462B-869D-7DB7077787AC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KPIs'!$C$14</c15:sqref>
                        </c15:formulaRef>
                      </c:ext>
                    </c:extLst>
                    <c:strCache>
                      <c:ptCount val="1"/>
                      <c:pt idx="0">
                        <c:v>Inventory Turns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 w="12700" cap="flat" cmpd="sng" algn="ctr">
                    <a:solidFill>
                      <a:schemeClr val="accent6"/>
                    </a:solidFill>
                    <a:prstDash val="solid"/>
                    <a:miter lim="800000"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KPIs'!$D$14:$Q$14</c15:sqref>
                        </c15:formulaRef>
                      </c:ext>
                    </c:extLst>
                    <c:numCache>
                      <c:formatCode>0.0</c:formatCode>
                      <c:ptCount val="14"/>
                      <c:pt idx="0">
                        <c:v>17.5</c:v>
                      </c:pt>
                      <c:pt idx="1">
                        <c:v>22.5</c:v>
                      </c:pt>
                      <c:pt idx="2">
                        <c:v>25</c:v>
                      </c:pt>
                      <c:pt idx="3">
                        <c:v>15</c:v>
                      </c:pt>
                      <c:pt idx="4">
                        <c:v>20</c:v>
                      </c:pt>
                      <c:pt idx="5">
                        <c:v>30</c:v>
                      </c:pt>
                      <c:pt idx="6">
                        <c:v>27.5</c:v>
                      </c:pt>
                      <c:pt idx="7">
                        <c:v>22.5</c:v>
                      </c:pt>
                      <c:pt idx="8">
                        <c:v>30</c:v>
                      </c:pt>
                      <c:pt idx="9">
                        <c:v>17.5</c:v>
                      </c:pt>
                      <c:pt idx="10">
                        <c:v>20</c:v>
                      </c:pt>
                      <c:pt idx="11">
                        <c:v>22.5</c:v>
                      </c:pt>
                      <c:pt idx="12">
                        <c:v>25</c:v>
                      </c:pt>
                      <c:pt idx="13">
                        <c:v>27.5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09E9-462B-869D-7DB7077787AC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KPIs'!$D$15:$Q$15</c15:sqref>
                        </c15:formulaRef>
                      </c:ext>
                    </c:extLst>
                    <c:numCache>
                      <c:formatCode>General</c:formatCode>
                      <c:ptCount val="1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09E9-462B-869D-7DB7077787AC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KPIs'!$C$16</c15:sqref>
                        </c15:formulaRef>
                      </c:ext>
                    </c:extLst>
                    <c:strCache>
                      <c:ptCount val="1"/>
                      <c:pt idx="0">
                        <c:v>Raw Materials Per Unit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KPIs'!$D$16:$Q$16</c15:sqref>
                        </c15:formulaRef>
                      </c:ext>
                    </c:extLst>
                    <c:numCache>
                      <c:formatCode>#,##0_);\(#,##0\)</c:formatCode>
                      <c:ptCount val="14"/>
                      <c:pt idx="0">
                        <c:v>14</c:v>
                      </c:pt>
                      <c:pt idx="1">
                        <c:v>14</c:v>
                      </c:pt>
                      <c:pt idx="2">
                        <c:v>14</c:v>
                      </c:pt>
                      <c:pt idx="3">
                        <c:v>14</c:v>
                      </c:pt>
                      <c:pt idx="4">
                        <c:v>14</c:v>
                      </c:pt>
                      <c:pt idx="5">
                        <c:v>14</c:v>
                      </c:pt>
                      <c:pt idx="6">
                        <c:v>14</c:v>
                      </c:pt>
                      <c:pt idx="7">
                        <c:v>14</c:v>
                      </c:pt>
                      <c:pt idx="8">
                        <c:v>14</c:v>
                      </c:pt>
                      <c:pt idx="9">
                        <c:v>14</c:v>
                      </c:pt>
                      <c:pt idx="10">
                        <c:v>14</c:v>
                      </c:pt>
                      <c:pt idx="11">
                        <c:v>14</c:v>
                      </c:pt>
                      <c:pt idx="12">
                        <c:v>14</c:v>
                      </c:pt>
                      <c:pt idx="13">
                        <c:v>14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09E9-462B-869D-7DB7077787AC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KPIs'!$C$17</c15:sqref>
                        </c15:formulaRef>
                      </c:ext>
                    </c:extLst>
                    <c:strCache>
                      <c:ptCount val="1"/>
                      <c:pt idx="0">
                        <c:v>Units Produced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KPIs'!$D$17:$Q$17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700</c:v>
                      </c:pt>
                      <c:pt idx="1">
                        <c:v>900</c:v>
                      </c:pt>
                      <c:pt idx="2">
                        <c:v>1000</c:v>
                      </c:pt>
                      <c:pt idx="3">
                        <c:v>600</c:v>
                      </c:pt>
                      <c:pt idx="4">
                        <c:v>800</c:v>
                      </c:pt>
                      <c:pt idx="5">
                        <c:v>1200</c:v>
                      </c:pt>
                      <c:pt idx="6">
                        <c:v>1100</c:v>
                      </c:pt>
                      <c:pt idx="7">
                        <c:v>900</c:v>
                      </c:pt>
                      <c:pt idx="8">
                        <c:v>1200</c:v>
                      </c:pt>
                      <c:pt idx="9">
                        <c:v>700</c:v>
                      </c:pt>
                      <c:pt idx="10">
                        <c:v>800</c:v>
                      </c:pt>
                      <c:pt idx="11">
                        <c:v>900</c:v>
                      </c:pt>
                      <c:pt idx="12">
                        <c:v>1000</c:v>
                      </c:pt>
                      <c:pt idx="13">
                        <c:v>1100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09E9-462B-869D-7DB7077787AC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KPIs'!$C$18</c15:sqref>
                        </c15:formulaRef>
                      </c:ext>
                    </c:extLst>
                    <c:strCache>
                      <c:ptCount val="1"/>
                      <c:pt idx="0">
                        <c:v>Projected Customer Demand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 w="12700" cap="flat" cmpd="sng" algn="ctr">
                    <a:solidFill>
                      <a:schemeClr val="bg1"/>
                    </a:solidFill>
                    <a:prstDash val="solid"/>
                    <a:miter lim="800000"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KPIs'!$D$18:$Q$18</c15:sqref>
                        </c15:formulaRef>
                      </c:ext>
                    </c:extLst>
                    <c:numCache>
                      <c:formatCode>#,##0_);\(#,##0\)</c:formatCode>
                      <c:ptCount val="14"/>
                      <c:pt idx="0">
                        <c:v>9800</c:v>
                      </c:pt>
                      <c:pt idx="1">
                        <c:v>12600</c:v>
                      </c:pt>
                      <c:pt idx="2">
                        <c:v>14000</c:v>
                      </c:pt>
                      <c:pt idx="3">
                        <c:v>8400</c:v>
                      </c:pt>
                      <c:pt idx="4">
                        <c:v>11200</c:v>
                      </c:pt>
                      <c:pt idx="5">
                        <c:v>16800</c:v>
                      </c:pt>
                      <c:pt idx="6">
                        <c:v>15400</c:v>
                      </c:pt>
                      <c:pt idx="7">
                        <c:v>12600</c:v>
                      </c:pt>
                      <c:pt idx="8">
                        <c:v>16800</c:v>
                      </c:pt>
                      <c:pt idx="9">
                        <c:v>9800</c:v>
                      </c:pt>
                      <c:pt idx="10">
                        <c:v>11200</c:v>
                      </c:pt>
                      <c:pt idx="11">
                        <c:v>12600</c:v>
                      </c:pt>
                      <c:pt idx="12">
                        <c:v>14000</c:v>
                      </c:pt>
                      <c:pt idx="13">
                        <c:v>15400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09E9-462B-869D-7DB7077787AC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KPIs'!$C$19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KPIs'!$D$19:$Q$19</c15:sqref>
                        </c15:formulaRef>
                      </c:ext>
                    </c:extLst>
                    <c:numCache>
                      <c:formatCode>General</c:formatCode>
                      <c:ptCount val="1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09E9-462B-869D-7DB7077787AC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KPIs'!$C$24</c15:sqref>
                        </c15:formulaRef>
                      </c:ext>
                    </c:extLst>
                    <c:strCache>
                      <c:ptCount val="1"/>
                      <c:pt idx="0">
                        <c:v>Production Target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KPIs'!$D$24:$Q$24</c15:sqref>
                        </c15:formulaRef>
                      </c:ext>
                    </c:extLst>
                    <c:numCache>
                      <c:formatCode>#,##0_);\(#,##0\)</c:formatCode>
                      <c:ptCount val="14"/>
                      <c:pt idx="0">
                        <c:v>700</c:v>
                      </c:pt>
                      <c:pt idx="1">
                        <c:v>700</c:v>
                      </c:pt>
                      <c:pt idx="2">
                        <c:v>700</c:v>
                      </c:pt>
                      <c:pt idx="3">
                        <c:v>700</c:v>
                      </c:pt>
                      <c:pt idx="4">
                        <c:v>700</c:v>
                      </c:pt>
                      <c:pt idx="5">
                        <c:v>700</c:v>
                      </c:pt>
                      <c:pt idx="6">
                        <c:v>700</c:v>
                      </c:pt>
                      <c:pt idx="7">
                        <c:v>700</c:v>
                      </c:pt>
                      <c:pt idx="8">
                        <c:v>700</c:v>
                      </c:pt>
                      <c:pt idx="9">
                        <c:v>700</c:v>
                      </c:pt>
                      <c:pt idx="10">
                        <c:v>700</c:v>
                      </c:pt>
                      <c:pt idx="11">
                        <c:v>700</c:v>
                      </c:pt>
                      <c:pt idx="12">
                        <c:v>700</c:v>
                      </c:pt>
                      <c:pt idx="13">
                        <c:v>700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09E9-462B-869D-7DB7077787AC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KPIs'!$C$25</c15:sqref>
                        </c15:formulaRef>
                      </c:ext>
                    </c:extLst>
                    <c:strCache>
                      <c:ptCount val="1"/>
                      <c:pt idx="0">
                        <c:v>Units Produced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KPIs'!$D$25:$Q$25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700</c:v>
                      </c:pt>
                      <c:pt idx="1">
                        <c:v>900</c:v>
                      </c:pt>
                      <c:pt idx="2">
                        <c:v>1000</c:v>
                      </c:pt>
                      <c:pt idx="3">
                        <c:v>600</c:v>
                      </c:pt>
                      <c:pt idx="4">
                        <c:v>800</c:v>
                      </c:pt>
                      <c:pt idx="5">
                        <c:v>1200</c:v>
                      </c:pt>
                      <c:pt idx="6">
                        <c:v>1100</c:v>
                      </c:pt>
                      <c:pt idx="7">
                        <c:v>900</c:v>
                      </c:pt>
                      <c:pt idx="8">
                        <c:v>1200</c:v>
                      </c:pt>
                      <c:pt idx="9">
                        <c:v>700</c:v>
                      </c:pt>
                      <c:pt idx="10">
                        <c:v>800</c:v>
                      </c:pt>
                      <c:pt idx="11">
                        <c:v>900</c:v>
                      </c:pt>
                      <c:pt idx="12">
                        <c:v>1000</c:v>
                      </c:pt>
                      <c:pt idx="13">
                        <c:v>1100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09E9-462B-869D-7DB7077787AC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KPIs'!$C$26</c15:sqref>
                        </c15:formulaRef>
                      </c:ext>
                    </c:extLst>
                    <c:strCache>
                      <c:ptCount val="1"/>
                      <c:pt idx="0">
                        <c:v>Production Attainment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KPIs'!$D$26:$Q$26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1</c:v>
                      </c:pt>
                      <c:pt idx="1">
                        <c:v>1</c:v>
                      </c:pt>
                      <c:pt idx="2">
                        <c:v>1</c:v>
                      </c:pt>
                      <c:pt idx="3">
                        <c:v>0</c:v>
                      </c:pt>
                      <c:pt idx="4">
                        <c:v>1</c:v>
                      </c:pt>
                      <c:pt idx="5">
                        <c:v>1</c:v>
                      </c:pt>
                      <c:pt idx="6">
                        <c:v>1</c:v>
                      </c:pt>
                      <c:pt idx="7">
                        <c:v>1</c:v>
                      </c:pt>
                      <c:pt idx="8">
                        <c:v>1</c:v>
                      </c:pt>
                      <c:pt idx="9">
                        <c:v>1</c:v>
                      </c:pt>
                      <c:pt idx="10">
                        <c:v>1</c:v>
                      </c:pt>
                      <c:pt idx="11">
                        <c:v>1</c:v>
                      </c:pt>
                      <c:pt idx="12">
                        <c:v>1</c:v>
                      </c:pt>
                      <c:pt idx="13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09E9-462B-869D-7DB7077787AC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KPIs'!$C$27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KPIs'!$D$27:$Q$27</c15:sqref>
                        </c15:formulaRef>
                      </c:ext>
                    </c:extLst>
                    <c:numCache>
                      <c:formatCode>General</c:formatCode>
                      <c:ptCount val="1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09E9-462B-869D-7DB7077787AC}"/>
                  </c:ext>
                </c:extLst>
              </c15:ser>
            </c15:filteredBarSeries>
            <c15:filteredB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KPIs'!$C$20</c15:sqref>
                        </c15:formulaRef>
                      </c:ext>
                    </c:extLst>
                    <c:strCache>
                      <c:ptCount val="1"/>
                      <c:pt idx="0">
                        <c:v>Scrapped Units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KPIs'!$D$20:$Q$20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50</c:v>
                      </c:pt>
                      <c:pt idx="1">
                        <c:v>50</c:v>
                      </c:pt>
                      <c:pt idx="2">
                        <c:v>50</c:v>
                      </c:pt>
                      <c:pt idx="3">
                        <c:v>50</c:v>
                      </c:pt>
                      <c:pt idx="4">
                        <c:v>50</c:v>
                      </c:pt>
                      <c:pt idx="5">
                        <c:v>50</c:v>
                      </c:pt>
                      <c:pt idx="6">
                        <c:v>50</c:v>
                      </c:pt>
                      <c:pt idx="7">
                        <c:v>50</c:v>
                      </c:pt>
                      <c:pt idx="8">
                        <c:v>50</c:v>
                      </c:pt>
                      <c:pt idx="9">
                        <c:v>50</c:v>
                      </c:pt>
                      <c:pt idx="10">
                        <c:v>50</c:v>
                      </c:pt>
                      <c:pt idx="11">
                        <c:v>50</c:v>
                      </c:pt>
                      <c:pt idx="12">
                        <c:v>50</c:v>
                      </c:pt>
                      <c:pt idx="13">
                        <c:v>50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09E9-462B-869D-7DB7077787AC}"/>
                  </c:ext>
                </c:extLst>
              </c15:ser>
            </c15:filteredBarSeries>
            <c15:filteredB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KPIs'!$C$21</c15:sqref>
                        </c15:formulaRef>
                      </c:ext>
                    </c:extLst>
                    <c:strCache>
                      <c:ptCount val="1"/>
                      <c:pt idx="0">
                        <c:v>Units Prodced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KPIs'!$D$7:$Q$7</c15:sqref>
                        </c15:formulaRef>
                      </c:ext>
                    </c:extLst>
                    <c:strCache>
                      <c:ptCount val="14"/>
                      <c:pt idx="0">
                        <c:v>Day 1</c:v>
                      </c:pt>
                      <c:pt idx="1">
                        <c:v>Day 2</c:v>
                      </c:pt>
                      <c:pt idx="2">
                        <c:v>Day 3</c:v>
                      </c:pt>
                      <c:pt idx="3">
                        <c:v>Day 4</c:v>
                      </c:pt>
                      <c:pt idx="4">
                        <c:v>Day 5</c:v>
                      </c:pt>
                      <c:pt idx="5">
                        <c:v>Day 6</c:v>
                      </c:pt>
                      <c:pt idx="6">
                        <c:v>Day 7</c:v>
                      </c:pt>
                      <c:pt idx="7">
                        <c:v>Day 8</c:v>
                      </c:pt>
                      <c:pt idx="8">
                        <c:v>Day 9</c:v>
                      </c:pt>
                      <c:pt idx="9">
                        <c:v>Day 10</c:v>
                      </c:pt>
                      <c:pt idx="10">
                        <c:v>Day 11</c:v>
                      </c:pt>
                      <c:pt idx="11">
                        <c:v>Day 12</c:v>
                      </c:pt>
                      <c:pt idx="12">
                        <c:v>Day 13</c:v>
                      </c:pt>
                      <c:pt idx="13">
                        <c:v>Day 14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'Manufacturing KPIs'!$D$21:$Q$21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700</c:v>
                      </c:pt>
                      <c:pt idx="1">
                        <c:v>900</c:v>
                      </c:pt>
                      <c:pt idx="2">
                        <c:v>1000</c:v>
                      </c:pt>
                      <c:pt idx="3">
                        <c:v>600</c:v>
                      </c:pt>
                      <c:pt idx="4">
                        <c:v>800</c:v>
                      </c:pt>
                      <c:pt idx="5">
                        <c:v>1200</c:v>
                      </c:pt>
                      <c:pt idx="6">
                        <c:v>1100</c:v>
                      </c:pt>
                      <c:pt idx="7">
                        <c:v>900</c:v>
                      </c:pt>
                      <c:pt idx="8">
                        <c:v>1200</c:v>
                      </c:pt>
                      <c:pt idx="9">
                        <c:v>700</c:v>
                      </c:pt>
                      <c:pt idx="10">
                        <c:v>800</c:v>
                      </c:pt>
                      <c:pt idx="11">
                        <c:v>900</c:v>
                      </c:pt>
                      <c:pt idx="12">
                        <c:v>1000</c:v>
                      </c:pt>
                      <c:pt idx="13">
                        <c:v>1100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09E9-462B-869D-7DB7077787AC}"/>
                  </c:ext>
                </c:extLst>
              </c15:ser>
            </c15:filteredBarSeries>
          </c:ext>
        </c:extLst>
      </c:barChart>
      <c:catAx>
        <c:axId val="1149186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187952"/>
        <c:crosses val="autoZero"/>
        <c:auto val="1"/>
        <c:lblAlgn val="ctr"/>
        <c:lblOffset val="100"/>
        <c:noMultiLvlLbl val="0"/>
      </c:catAx>
      <c:valAx>
        <c:axId val="11491879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186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2"/>
          <c:order val="12"/>
          <c:tx>
            <c:strRef>
              <c:f>'Inventory KPIs'!$B$18</c:f>
              <c:strCache>
                <c:ptCount val="1"/>
                <c:pt idx="0">
                  <c:v>Turnover</c:v>
                </c:pt>
              </c:strCache>
            </c:strRef>
          </c:tx>
          <c:spPr>
            <a:solidFill>
              <a:srgbClr val="13A4FD"/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'Inventory KPIs'!$C$5:$N$5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'Inventory KPIs'!$C$18:$N$18</c:f>
              <c:numCache>
                <c:formatCode>#,##0.00</c:formatCode>
                <c:ptCount val="12"/>
                <c:pt idx="0">
                  <c:v>0.88020223967909084</c:v>
                </c:pt>
                <c:pt idx="1">
                  <c:v>0.63362822620632064</c:v>
                </c:pt>
                <c:pt idx="2">
                  <c:v>0.57411150961851976</c:v>
                </c:pt>
                <c:pt idx="3">
                  <c:v>0.9633717058319855</c:v>
                </c:pt>
                <c:pt idx="4">
                  <c:v>0.88751334044823904</c:v>
                </c:pt>
                <c:pt idx="5">
                  <c:v>1.3728394099421244</c:v>
                </c:pt>
                <c:pt idx="6">
                  <c:v>1.0043266517567877</c:v>
                </c:pt>
                <c:pt idx="7">
                  <c:v>1.3311697719567674</c:v>
                </c:pt>
                <c:pt idx="8">
                  <c:v>1.4594522783777115</c:v>
                </c:pt>
                <c:pt idx="9">
                  <c:v>2.0695283640216489</c:v>
                </c:pt>
                <c:pt idx="10">
                  <c:v>1.5917067614996629</c:v>
                </c:pt>
                <c:pt idx="11">
                  <c:v>1.4800371777256931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E-4B50-8476-F068D01A6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864256"/>
        <c:axId val="668657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'Inventory KPIs'!$B$6</c15:sqref>
                        </c15:formulaRef>
                      </c:ext>
                    </c:extLst>
                    <c:strCache>
                      <c:ptCount val="1"/>
                      <c:pt idx="0">
                        <c:v>Inventory Measures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'Inventory KPIs'!$C$6:$N$6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16E-4B50-8476-F068D01A6B29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KPIs'!$B$7</c15:sqref>
                        </c15:formulaRef>
                      </c:ext>
                    </c:extLst>
                    <c:strCache>
                      <c:ptCount val="1"/>
                      <c:pt idx="0">
                        <c:v>Purchase (Components)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KPIs'!$C$7:$N$7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47864</c:v>
                      </c:pt>
                      <c:pt idx="1">
                        <c:v>76638</c:v>
                      </c:pt>
                      <c:pt idx="2">
                        <c:v>76675</c:v>
                      </c:pt>
                      <c:pt idx="3">
                        <c:v>52555</c:v>
                      </c:pt>
                      <c:pt idx="4">
                        <c:v>70275</c:v>
                      </c:pt>
                      <c:pt idx="5">
                        <c:v>51317</c:v>
                      </c:pt>
                      <c:pt idx="6">
                        <c:v>47843</c:v>
                      </c:pt>
                      <c:pt idx="7">
                        <c:v>34511</c:v>
                      </c:pt>
                      <c:pt idx="8">
                        <c:v>52691</c:v>
                      </c:pt>
                      <c:pt idx="9">
                        <c:v>34921</c:v>
                      </c:pt>
                      <c:pt idx="10">
                        <c:v>43023</c:v>
                      </c:pt>
                      <c:pt idx="11">
                        <c:v>49492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816E-4B50-8476-F068D01A6B29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KPIs'!$B$8</c15:sqref>
                        </c15:formulaRef>
                      </c:ext>
                    </c:extLst>
                    <c:strCache>
                      <c:ptCount val="1"/>
                      <c:pt idx="0">
                        <c:v>Defects (Components)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KPIs'!$C$8:$N$8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1765</c:v>
                      </c:pt>
                      <c:pt idx="1">
                        <c:v>1298</c:v>
                      </c:pt>
                      <c:pt idx="2">
                        <c:v>1127</c:v>
                      </c:pt>
                      <c:pt idx="3">
                        <c:v>942</c:v>
                      </c:pt>
                      <c:pt idx="4">
                        <c:v>1824</c:v>
                      </c:pt>
                      <c:pt idx="5">
                        <c:v>1595</c:v>
                      </c:pt>
                      <c:pt idx="6">
                        <c:v>709</c:v>
                      </c:pt>
                      <c:pt idx="7">
                        <c:v>1936</c:v>
                      </c:pt>
                      <c:pt idx="8">
                        <c:v>1653</c:v>
                      </c:pt>
                      <c:pt idx="9">
                        <c:v>1883</c:v>
                      </c:pt>
                      <c:pt idx="10">
                        <c:v>1689</c:v>
                      </c:pt>
                      <c:pt idx="11">
                        <c:v>1354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16E-4B50-8476-F068D01A6B29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KPIs'!$B$9</c15:sqref>
                        </c15:formulaRef>
                      </c:ext>
                    </c:extLst>
                    <c:strCache>
                      <c:ptCount val="1"/>
                      <c:pt idx="0">
                        <c:v>Components per Finshed Good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KPIs'!$C$9:$N$9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</c:v>
                      </c:pt>
                      <c:pt idx="1">
                        <c:v>10</c:v>
                      </c:pt>
                      <c:pt idx="2">
                        <c:v>10</c:v>
                      </c:pt>
                      <c:pt idx="3">
                        <c:v>10</c:v>
                      </c:pt>
                      <c:pt idx="4">
                        <c:v>10</c:v>
                      </c:pt>
                      <c:pt idx="5">
                        <c:v>10</c:v>
                      </c:pt>
                      <c:pt idx="6">
                        <c:v>10</c:v>
                      </c:pt>
                      <c:pt idx="7">
                        <c:v>10</c:v>
                      </c:pt>
                      <c:pt idx="8">
                        <c:v>10</c:v>
                      </c:pt>
                      <c:pt idx="9">
                        <c:v>10</c:v>
                      </c:pt>
                      <c:pt idx="10">
                        <c:v>10</c:v>
                      </c:pt>
                      <c:pt idx="11">
                        <c:v>10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16E-4B50-8476-F068D01A6B29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KPIs'!$B$10</c15:sqref>
                        </c15:formulaRef>
                      </c:ext>
                    </c:extLst>
                    <c:strCache>
                      <c:ptCount val="1"/>
                      <c:pt idx="0">
                        <c:v>Finished Goods Produced (Units)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KPIs'!$C$10:$N$10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4786.3999999999996</c:v>
                      </c:pt>
                      <c:pt idx="1">
                        <c:v>7663.8</c:v>
                      </c:pt>
                      <c:pt idx="2">
                        <c:v>7667.5</c:v>
                      </c:pt>
                      <c:pt idx="3">
                        <c:v>5255.5</c:v>
                      </c:pt>
                      <c:pt idx="4">
                        <c:v>7027.5</c:v>
                      </c:pt>
                      <c:pt idx="5">
                        <c:v>5131.7</c:v>
                      </c:pt>
                      <c:pt idx="6">
                        <c:v>4784.3</c:v>
                      </c:pt>
                      <c:pt idx="7">
                        <c:v>3451.1</c:v>
                      </c:pt>
                      <c:pt idx="8">
                        <c:v>5269.1</c:v>
                      </c:pt>
                      <c:pt idx="9">
                        <c:v>3492.1</c:v>
                      </c:pt>
                      <c:pt idx="10">
                        <c:v>4302.3</c:v>
                      </c:pt>
                      <c:pt idx="11">
                        <c:v>4949.2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16E-4B50-8476-F068D01A6B29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KPIs'!$B$11</c15:sqref>
                        </c15:formulaRef>
                      </c:ext>
                    </c:extLst>
                    <c:strCache>
                      <c:ptCount val="1"/>
                      <c:pt idx="0">
                        <c:v>Finished Goods Inventory (Units)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KPIs'!$C$11:$N$11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10000</c:v>
                      </c:pt>
                      <c:pt idx="1">
                        <c:v>12807.8</c:v>
                      </c:pt>
                      <c:pt idx="2">
                        <c:v>16073.3</c:v>
                      </c:pt>
                      <c:pt idx="3">
                        <c:v>16265.8</c:v>
                      </c:pt>
                      <c:pt idx="4">
                        <c:v>17056.3</c:v>
                      </c:pt>
                      <c:pt idx="5">
                        <c:v>15143</c:v>
                      </c:pt>
                      <c:pt idx="6">
                        <c:v>15122.3</c:v>
                      </c:pt>
                      <c:pt idx="7">
                        <c:v>13979.399999999998</c:v>
                      </c:pt>
                      <c:pt idx="8">
                        <c:v>11558.5</c:v>
                      </c:pt>
                      <c:pt idx="9">
                        <c:v>7823.6</c:v>
                      </c:pt>
                      <c:pt idx="10">
                        <c:v>5277.9000000000015</c:v>
                      </c:pt>
                      <c:pt idx="11">
                        <c:v>2902.1000000000022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16E-4B50-8476-F068D01A6B29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KPIs'!$B$12</c15:sqref>
                        </c15:formulaRef>
                      </c:ext>
                    </c:extLst>
                    <c:strCache>
                      <c:ptCount val="1"/>
                      <c:pt idx="0">
                        <c:v>Sales (Units)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KPIs'!$C$12:$N$12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4213</c:v>
                      </c:pt>
                      <c:pt idx="1">
                        <c:v>4856</c:v>
                      </c:pt>
                      <c:pt idx="2">
                        <c:v>4402</c:v>
                      </c:pt>
                      <c:pt idx="3">
                        <c:v>5063</c:v>
                      </c:pt>
                      <c:pt idx="4">
                        <c:v>6237</c:v>
                      </c:pt>
                      <c:pt idx="5">
                        <c:v>7045</c:v>
                      </c:pt>
                      <c:pt idx="6">
                        <c:v>4805</c:v>
                      </c:pt>
                      <c:pt idx="7">
                        <c:v>4594</c:v>
                      </c:pt>
                      <c:pt idx="8">
                        <c:v>7690</c:v>
                      </c:pt>
                      <c:pt idx="9">
                        <c:v>7227</c:v>
                      </c:pt>
                      <c:pt idx="10">
                        <c:v>6848</c:v>
                      </c:pt>
                      <c:pt idx="11">
                        <c:v>7325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816E-4B50-8476-F068D01A6B29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KPIs'!$B$13</c15:sqref>
                        </c15:formulaRef>
                      </c:ext>
                    </c:extLst>
                    <c:strCache>
                      <c:ptCount val="1"/>
                      <c:pt idx="0">
                        <c:v>Inventory Loss (Units)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KPIs'!$C$13:$N$13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426</c:v>
                      </c:pt>
                      <c:pt idx="1">
                        <c:v>107</c:v>
                      </c:pt>
                      <c:pt idx="2">
                        <c:v>197</c:v>
                      </c:pt>
                      <c:pt idx="3">
                        <c:v>123</c:v>
                      </c:pt>
                      <c:pt idx="4">
                        <c:v>435</c:v>
                      </c:pt>
                      <c:pt idx="5">
                        <c:v>479</c:v>
                      </c:pt>
                      <c:pt idx="6">
                        <c:v>433</c:v>
                      </c:pt>
                      <c:pt idx="7">
                        <c:v>213</c:v>
                      </c:pt>
                      <c:pt idx="8">
                        <c:v>156</c:v>
                      </c:pt>
                      <c:pt idx="9">
                        <c:v>290</c:v>
                      </c:pt>
                      <c:pt idx="10">
                        <c:v>193</c:v>
                      </c:pt>
                      <c:pt idx="11">
                        <c:v>311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816E-4B50-8476-F068D01A6B29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KPIs'!$B$14</c15:sqref>
                        </c15:formulaRef>
                      </c:ext>
                    </c:extLst>
                    <c:strCache>
                      <c:ptCount val="1"/>
                      <c:pt idx="0">
                        <c:v>Perfect Order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KPIs'!$C$14:$N$14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322</c:v>
                      </c:pt>
                      <c:pt idx="1">
                        <c:v>395</c:v>
                      </c:pt>
                      <c:pt idx="2">
                        <c:v>208</c:v>
                      </c:pt>
                      <c:pt idx="3">
                        <c:v>109</c:v>
                      </c:pt>
                      <c:pt idx="4">
                        <c:v>180</c:v>
                      </c:pt>
                      <c:pt idx="5">
                        <c:v>424</c:v>
                      </c:pt>
                      <c:pt idx="6">
                        <c:v>377</c:v>
                      </c:pt>
                      <c:pt idx="7">
                        <c:v>138</c:v>
                      </c:pt>
                      <c:pt idx="8">
                        <c:v>376</c:v>
                      </c:pt>
                      <c:pt idx="9">
                        <c:v>333</c:v>
                      </c:pt>
                      <c:pt idx="10">
                        <c:v>261</c:v>
                      </c:pt>
                      <c:pt idx="11">
                        <c:v>398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816E-4B50-8476-F068D01A6B29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KPIs'!$B$15</c15:sqref>
                        </c15:formulaRef>
                      </c:ext>
                    </c:extLst>
                    <c:strCache>
                      <c:ptCount val="1"/>
                      <c:pt idx="0">
                        <c:v>Total Orders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KPIs'!$C$15:$N$15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688</c:v>
                      </c:pt>
                      <c:pt idx="1">
                        <c:v>653</c:v>
                      </c:pt>
                      <c:pt idx="2">
                        <c:v>643</c:v>
                      </c:pt>
                      <c:pt idx="3">
                        <c:v>617</c:v>
                      </c:pt>
                      <c:pt idx="4">
                        <c:v>577</c:v>
                      </c:pt>
                      <c:pt idx="5">
                        <c:v>698</c:v>
                      </c:pt>
                      <c:pt idx="6">
                        <c:v>564</c:v>
                      </c:pt>
                      <c:pt idx="7">
                        <c:v>778</c:v>
                      </c:pt>
                      <c:pt idx="8">
                        <c:v>686</c:v>
                      </c:pt>
                      <c:pt idx="9">
                        <c:v>626</c:v>
                      </c:pt>
                      <c:pt idx="10">
                        <c:v>663</c:v>
                      </c:pt>
                      <c:pt idx="11">
                        <c:v>571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816E-4B50-8476-F068D01A6B29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KPIs'!$C$16:$N$16</c15:sqref>
                        </c15:formulaRef>
                      </c:ext>
                    </c:extLst>
                    <c:numCache>
                      <c:formatCode>"$"#,##0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816E-4B50-8476-F068D01A6B29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KPIs'!$B$17</c15:sqref>
                        </c15:formulaRef>
                      </c:ext>
                    </c:extLst>
                    <c:strCache>
                      <c:ptCount val="1"/>
                      <c:pt idx="0">
                        <c:v>KPI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KPIs'!$C$17:$N$17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816E-4B50-8476-F068D01A6B29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KPIs'!$B$19</c15:sqref>
                        </c15:formulaRef>
                      </c:ext>
                    </c:extLst>
                    <c:strCache>
                      <c:ptCount val="1"/>
                      <c:pt idx="0">
                        <c:v>Sellthrough Rate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KPIs'!$C$19:$N$19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0.42130000000000001</c:v>
                      </c:pt>
                      <c:pt idx="1">
                        <c:v>0.2749125329770491</c:v>
                      </c:pt>
                      <c:pt idx="2">
                        <c:v>0.21499074494635001</c:v>
                      </c:pt>
                      <c:pt idx="3">
                        <c:v>0.23737856794568846</c:v>
                      </c:pt>
                      <c:pt idx="4">
                        <c:v>0.2677593986253558</c:v>
                      </c:pt>
                      <c:pt idx="5">
                        <c:v>0.31751397151613486</c:v>
                      </c:pt>
                      <c:pt idx="6">
                        <c:v>0.24112649480862938</c:v>
                      </c:pt>
                      <c:pt idx="7">
                        <c:v>0.24734297436118322</c:v>
                      </c:pt>
                      <c:pt idx="8">
                        <c:v>0.39951165025846169</c:v>
                      </c:pt>
                      <c:pt idx="9">
                        <c:v>0.48018019215180791</c:v>
                      </c:pt>
                      <c:pt idx="10">
                        <c:v>0.56474158619154036</c:v>
                      </c:pt>
                      <c:pt idx="11">
                        <c:v>0.71623431862404774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816E-4B50-8476-F068D01A6B29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KPIs'!$B$20</c15:sqref>
                        </c15:formulaRef>
                      </c:ext>
                    </c:extLst>
                    <c:strCache>
                      <c:ptCount val="1"/>
                      <c:pt idx="0">
                        <c:v>Dead Stock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KPIs'!$C$20:$N$20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426</c:v>
                      </c:pt>
                      <c:pt idx="1">
                        <c:v>107</c:v>
                      </c:pt>
                      <c:pt idx="2">
                        <c:v>197</c:v>
                      </c:pt>
                      <c:pt idx="3">
                        <c:v>123</c:v>
                      </c:pt>
                      <c:pt idx="4">
                        <c:v>435</c:v>
                      </c:pt>
                      <c:pt idx="5">
                        <c:v>479</c:v>
                      </c:pt>
                      <c:pt idx="6">
                        <c:v>433</c:v>
                      </c:pt>
                      <c:pt idx="7">
                        <c:v>213</c:v>
                      </c:pt>
                      <c:pt idx="8">
                        <c:v>156</c:v>
                      </c:pt>
                      <c:pt idx="9">
                        <c:v>290</c:v>
                      </c:pt>
                      <c:pt idx="10">
                        <c:v>193</c:v>
                      </c:pt>
                      <c:pt idx="11">
                        <c:v>311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816E-4B50-8476-F068D01A6B29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KPIs'!$B$21</c15:sqref>
                        </c15:formulaRef>
                      </c:ext>
                    </c:extLst>
                    <c:strCache>
                      <c:ptCount val="1"/>
                      <c:pt idx="0">
                        <c:v>Perfect Order Frequency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KPIs'!$C$21:$N$21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0.46802325581395349</c:v>
                      </c:pt>
                      <c:pt idx="1">
                        <c:v>0.60490045941807047</c:v>
                      </c:pt>
                      <c:pt idx="2">
                        <c:v>0.32348367029548991</c:v>
                      </c:pt>
                      <c:pt idx="3">
                        <c:v>0.1766612641815235</c:v>
                      </c:pt>
                      <c:pt idx="4">
                        <c:v>0.31195840554592719</c:v>
                      </c:pt>
                      <c:pt idx="5">
                        <c:v>0.60744985673352436</c:v>
                      </c:pt>
                      <c:pt idx="6">
                        <c:v>0.66843971631205679</c:v>
                      </c:pt>
                      <c:pt idx="7">
                        <c:v>0.17737789203084833</c:v>
                      </c:pt>
                      <c:pt idx="8">
                        <c:v>0.54810495626822153</c:v>
                      </c:pt>
                      <c:pt idx="9">
                        <c:v>0.53194888178913735</c:v>
                      </c:pt>
                      <c:pt idx="10">
                        <c:v>0.39366515837104071</c:v>
                      </c:pt>
                      <c:pt idx="11">
                        <c:v>0.69702276707530653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816E-4B50-8476-F068D01A6B29}"/>
                  </c:ext>
                </c:extLst>
              </c15:ser>
            </c15:filteredBarSeries>
            <c15:filteredB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KPIs'!$B$22</c15:sqref>
                        </c15:formulaRef>
                      </c:ext>
                    </c:extLst>
                    <c:strCache>
                      <c:ptCount val="1"/>
                      <c:pt idx="0">
                        <c:v>Order Cycle Duration (Days)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KPIs'!$C$22:$N$22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</c:v>
                      </c:pt>
                      <c:pt idx="1">
                        <c:v>22</c:v>
                      </c:pt>
                      <c:pt idx="2">
                        <c:v>26</c:v>
                      </c:pt>
                      <c:pt idx="3">
                        <c:v>21</c:v>
                      </c:pt>
                      <c:pt idx="4">
                        <c:v>21</c:v>
                      </c:pt>
                      <c:pt idx="5">
                        <c:v>20</c:v>
                      </c:pt>
                      <c:pt idx="6">
                        <c:v>15</c:v>
                      </c:pt>
                      <c:pt idx="7">
                        <c:v>14</c:v>
                      </c:pt>
                      <c:pt idx="8">
                        <c:v>18</c:v>
                      </c:pt>
                      <c:pt idx="9">
                        <c:v>28</c:v>
                      </c:pt>
                      <c:pt idx="10">
                        <c:v>14</c:v>
                      </c:pt>
                      <c:pt idx="11">
                        <c:v>17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816E-4B50-8476-F068D01A6B29}"/>
                  </c:ext>
                </c:extLst>
              </c15:ser>
            </c15:filteredBarSeries>
          </c:ext>
        </c:extLst>
      </c:barChart>
      <c:catAx>
        <c:axId val="6686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865792"/>
        <c:crosses val="autoZero"/>
        <c:auto val="1"/>
        <c:lblAlgn val="ctr"/>
        <c:lblOffset val="100"/>
        <c:noMultiLvlLbl val="0"/>
      </c:catAx>
      <c:valAx>
        <c:axId val="66865792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864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784853058505368E-2"/>
          <c:y val="5.7383352009279916E-2"/>
          <c:w val="0.8762742422163865"/>
          <c:h val="0.6481435232803067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'Current Ratios'!$B$8</c:f>
              <c:strCache>
                <c:ptCount val="1"/>
                <c:pt idx="0">
                  <c:v>Current Ratio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chemeClr val="bg1"/>
              </a:solidFill>
            </a:ln>
            <a:effectLst/>
          </c:spPr>
          <c:invertIfNegative val="0"/>
          <c:trendline>
            <c:spPr>
              <a:ln w="19050" cap="rnd">
                <a:solidFill>
                  <a:schemeClr val="bg1">
                    <a:lumMod val="75000"/>
                  </a:schemeClr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cat>
            <c:multiLvlStrRef>
              <c:f>#REF!</c:f>
            </c:multiLvlStrRef>
          </c:cat>
          <c:val>
            <c:numRef>
              <c:f>'Current Ratios'!$D$8:$O$8</c:f>
              <c:numCache>
                <c:formatCode>0.0</c:formatCode>
                <c:ptCount val="12"/>
                <c:pt idx="0">
                  <c:v>1.4196335373562277</c:v>
                </c:pt>
                <c:pt idx="1">
                  <c:v>1.4255732030082298</c:v>
                </c:pt>
                <c:pt idx="2">
                  <c:v>1.4374730832757392</c:v>
                </c:pt>
                <c:pt idx="3">
                  <c:v>1.4461932672250837</c:v>
                </c:pt>
                <c:pt idx="4">
                  <c:v>1.4520149201317742</c:v>
                </c:pt>
                <c:pt idx="5">
                  <c:v>1.4664848581966328</c:v>
                </c:pt>
                <c:pt idx="6">
                  <c:v>1.4781315105104567</c:v>
                </c:pt>
                <c:pt idx="7">
                  <c:v>1.4901636164357788</c:v>
                </c:pt>
                <c:pt idx="8">
                  <c:v>1.4971532091744493</c:v>
                </c:pt>
                <c:pt idx="9">
                  <c:v>1.5022605418298682</c:v>
                </c:pt>
                <c:pt idx="10">
                  <c:v>1.5042973959847847</c:v>
                </c:pt>
                <c:pt idx="11">
                  <c:v>1.4832661366490838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67-41D5-9621-DE6ED7E92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890460671"/>
        <c:axId val="89385942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'Current Ratios'!$B$7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'Current Ratios'!$D$7:$O$7</c15:sqref>
                        </c15:formulaRef>
                      </c:ext>
                    </c:extLst>
                    <c:numCache>
                      <c:formatCode>0.0</c:formatCode>
                      <c:ptCount val="12"/>
                      <c:pt idx="0">
                        <c:v>-0.18036646264377243</c:v>
                      </c:pt>
                      <c:pt idx="1">
                        <c:v>5.9396656520021018E-3</c:v>
                      </c:pt>
                      <c:pt idx="2">
                        <c:v>1.1899880267509433E-2</c:v>
                      </c:pt>
                      <c:pt idx="3">
                        <c:v>8.7201839493444844E-3</c:v>
                      </c:pt>
                      <c:pt idx="4">
                        <c:v>5.8216529066905665E-3</c:v>
                      </c:pt>
                      <c:pt idx="5">
                        <c:v>1.4469938064858523E-2</c:v>
                      </c:pt>
                      <c:pt idx="6">
                        <c:v>1.1646652313823891E-2</c:v>
                      </c:pt>
                      <c:pt idx="7">
                        <c:v>1.2032105925322112E-2</c:v>
                      </c:pt>
                      <c:pt idx="8">
                        <c:v>6.9895927386705026E-3</c:v>
                      </c:pt>
                      <c:pt idx="9">
                        <c:v>5.1073326554189613E-3</c:v>
                      </c:pt>
                      <c:pt idx="10">
                        <c:v>2.0368541549165009E-3</c:v>
                      </c:pt>
                      <c:pt idx="11">
                        <c:v>-2.1031259335700936E-2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4D67-41D5-9621-DE6ED7E922F6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'Current Ratios'!$B$9</c15:sqref>
                        </c15:formulaRef>
                      </c:ext>
                    </c:extLst>
                    <c:strCache>
                      <c:ptCount val="1"/>
                      <c:pt idx="0">
                        <c:v>Current Assets / Current Liabilities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'Current Ratios'!$D$9:$O$9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4D67-41D5-9621-DE6ED7E922F6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3"/>
          <c:order val="3"/>
          <c:tx>
            <c:strRef>
              <c:f>'Current Ratios'!$B$11</c:f>
              <c:strCache>
                <c:ptCount val="1"/>
                <c:pt idx="0">
                  <c:v>Quick Ratio (Acid Test)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bg1">
                    <a:lumMod val="95000"/>
                  </a:schemeClr>
                </a:solidFill>
                <a:prstDash val="dashDot"/>
              </a:ln>
              <a:effectLst/>
            </c:spPr>
            <c:trendlineType val="linear"/>
            <c:dispRSqr val="0"/>
            <c:dispEq val="0"/>
          </c:trendline>
          <c:cat>
            <c:strRef>
              <c:f>'Current Ratios'!$D$5:$O$5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'Current Ratios'!$D$11:$O$11</c:f>
              <c:numCache>
                <c:formatCode>0.0</c:formatCode>
                <c:ptCount val="12"/>
                <c:pt idx="0">
                  <c:v>1.3259445650188015</c:v>
                </c:pt>
                <c:pt idx="1">
                  <c:v>1.3252931283286979</c:v>
                </c:pt>
                <c:pt idx="2">
                  <c:v>1.3311991484298402</c:v>
                </c:pt>
                <c:pt idx="3">
                  <c:v>1.3350884903878457</c:v>
                </c:pt>
                <c:pt idx="4">
                  <c:v>1.3350058587035201</c:v>
                </c:pt>
                <c:pt idx="5">
                  <c:v>1.3441500378697642</c:v>
                </c:pt>
                <c:pt idx="6">
                  <c:v>1.35127465022771</c:v>
                </c:pt>
                <c:pt idx="7">
                  <c:v>1.3589602471831979</c:v>
                </c:pt>
                <c:pt idx="8">
                  <c:v>1.3620914001968145</c:v>
                </c:pt>
                <c:pt idx="9">
                  <c:v>1.3636123769311788</c:v>
                </c:pt>
                <c:pt idx="10">
                  <c:v>1.357548544147374</c:v>
                </c:pt>
                <c:pt idx="11">
                  <c:v>1.3358251840358373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67-41D5-9621-DE6ED7E92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0460671"/>
        <c:axId val="893859423"/>
      </c:lineChart>
      <c:catAx>
        <c:axId val="8904606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859423"/>
        <c:crosses val="autoZero"/>
        <c:auto val="1"/>
        <c:lblAlgn val="ctr"/>
        <c:lblOffset val="100"/>
        <c:noMultiLvlLbl val="0"/>
      </c:catAx>
      <c:valAx>
        <c:axId val="893859423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4606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693235850073971E-2"/>
          <c:y val="0.81089453950373469"/>
          <c:w val="0.95839106257123374"/>
          <c:h val="0.157805450309385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3"/>
          <c:order val="13"/>
          <c:tx>
            <c:strRef>
              <c:f>'Inventory KPIs'!$B$19</c:f>
              <c:strCache>
                <c:ptCount val="1"/>
                <c:pt idx="0">
                  <c:v>Sellthrough Rate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'Inventory KPIs'!$C$5:$N$5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'Inventory KPIs'!$C$19:$N$19</c:f>
              <c:numCache>
                <c:formatCode>0%</c:formatCode>
                <c:ptCount val="12"/>
                <c:pt idx="0">
                  <c:v>0.42130000000000001</c:v>
                </c:pt>
                <c:pt idx="1">
                  <c:v>0.2749125329770491</c:v>
                </c:pt>
                <c:pt idx="2">
                  <c:v>0.21499074494635001</c:v>
                </c:pt>
                <c:pt idx="3">
                  <c:v>0.23737856794568846</c:v>
                </c:pt>
                <c:pt idx="4">
                  <c:v>0.2677593986253558</c:v>
                </c:pt>
                <c:pt idx="5">
                  <c:v>0.31751397151613486</c:v>
                </c:pt>
                <c:pt idx="6">
                  <c:v>0.24112649480862938</c:v>
                </c:pt>
                <c:pt idx="7">
                  <c:v>0.24734297436118322</c:v>
                </c:pt>
                <c:pt idx="8">
                  <c:v>0.39951165025846169</c:v>
                </c:pt>
                <c:pt idx="9">
                  <c:v>0.48018019215180791</c:v>
                </c:pt>
                <c:pt idx="10">
                  <c:v>0.56474158619154036</c:v>
                </c:pt>
                <c:pt idx="11">
                  <c:v>0.71623431862404774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A0-49C3-99CE-AEB9F1520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890752"/>
        <c:axId val="6698675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'Inventory KPIs'!$B$6</c15:sqref>
                        </c15:formulaRef>
                      </c:ext>
                    </c:extLst>
                    <c:strCache>
                      <c:ptCount val="1"/>
                      <c:pt idx="0">
                        <c:v>Inventory Measures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'Inventory KPIs'!$C$6:$N$6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3DA0-49C3-99CE-AEB9F15203B9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KPIs'!$B$7</c15:sqref>
                        </c15:formulaRef>
                      </c:ext>
                    </c:extLst>
                    <c:strCache>
                      <c:ptCount val="1"/>
                      <c:pt idx="0">
                        <c:v>Purchase (Components)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KPIs'!$C$7:$N$7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47864</c:v>
                      </c:pt>
                      <c:pt idx="1">
                        <c:v>76638</c:v>
                      </c:pt>
                      <c:pt idx="2">
                        <c:v>76675</c:v>
                      </c:pt>
                      <c:pt idx="3">
                        <c:v>52555</c:v>
                      </c:pt>
                      <c:pt idx="4">
                        <c:v>70275</c:v>
                      </c:pt>
                      <c:pt idx="5">
                        <c:v>51317</c:v>
                      </c:pt>
                      <c:pt idx="6">
                        <c:v>47843</c:v>
                      </c:pt>
                      <c:pt idx="7">
                        <c:v>34511</c:v>
                      </c:pt>
                      <c:pt idx="8">
                        <c:v>52691</c:v>
                      </c:pt>
                      <c:pt idx="9">
                        <c:v>34921</c:v>
                      </c:pt>
                      <c:pt idx="10">
                        <c:v>43023</c:v>
                      </c:pt>
                      <c:pt idx="11">
                        <c:v>49492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DA0-49C3-99CE-AEB9F15203B9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KPIs'!$B$8</c15:sqref>
                        </c15:formulaRef>
                      </c:ext>
                    </c:extLst>
                    <c:strCache>
                      <c:ptCount val="1"/>
                      <c:pt idx="0">
                        <c:v>Defects (Components)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KPIs'!$C$8:$N$8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1765</c:v>
                      </c:pt>
                      <c:pt idx="1">
                        <c:v>1298</c:v>
                      </c:pt>
                      <c:pt idx="2">
                        <c:v>1127</c:v>
                      </c:pt>
                      <c:pt idx="3">
                        <c:v>942</c:v>
                      </c:pt>
                      <c:pt idx="4">
                        <c:v>1824</c:v>
                      </c:pt>
                      <c:pt idx="5">
                        <c:v>1595</c:v>
                      </c:pt>
                      <c:pt idx="6">
                        <c:v>709</c:v>
                      </c:pt>
                      <c:pt idx="7">
                        <c:v>1936</c:v>
                      </c:pt>
                      <c:pt idx="8">
                        <c:v>1653</c:v>
                      </c:pt>
                      <c:pt idx="9">
                        <c:v>1883</c:v>
                      </c:pt>
                      <c:pt idx="10">
                        <c:v>1689</c:v>
                      </c:pt>
                      <c:pt idx="11">
                        <c:v>1354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DA0-49C3-99CE-AEB9F15203B9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KPIs'!$B$9</c15:sqref>
                        </c15:formulaRef>
                      </c:ext>
                    </c:extLst>
                    <c:strCache>
                      <c:ptCount val="1"/>
                      <c:pt idx="0">
                        <c:v>Components per Finshed Good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KPIs'!$C$9:$N$9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</c:v>
                      </c:pt>
                      <c:pt idx="1">
                        <c:v>10</c:v>
                      </c:pt>
                      <c:pt idx="2">
                        <c:v>10</c:v>
                      </c:pt>
                      <c:pt idx="3">
                        <c:v>10</c:v>
                      </c:pt>
                      <c:pt idx="4">
                        <c:v>10</c:v>
                      </c:pt>
                      <c:pt idx="5">
                        <c:v>10</c:v>
                      </c:pt>
                      <c:pt idx="6">
                        <c:v>10</c:v>
                      </c:pt>
                      <c:pt idx="7">
                        <c:v>10</c:v>
                      </c:pt>
                      <c:pt idx="8">
                        <c:v>10</c:v>
                      </c:pt>
                      <c:pt idx="9">
                        <c:v>10</c:v>
                      </c:pt>
                      <c:pt idx="10">
                        <c:v>10</c:v>
                      </c:pt>
                      <c:pt idx="11">
                        <c:v>10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DA0-49C3-99CE-AEB9F15203B9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KPIs'!$B$10</c15:sqref>
                        </c15:formulaRef>
                      </c:ext>
                    </c:extLst>
                    <c:strCache>
                      <c:ptCount val="1"/>
                      <c:pt idx="0">
                        <c:v>Finished Goods Produced (Units)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KPIs'!$C$10:$N$10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4786.3999999999996</c:v>
                      </c:pt>
                      <c:pt idx="1">
                        <c:v>7663.8</c:v>
                      </c:pt>
                      <c:pt idx="2">
                        <c:v>7667.5</c:v>
                      </c:pt>
                      <c:pt idx="3">
                        <c:v>5255.5</c:v>
                      </c:pt>
                      <c:pt idx="4">
                        <c:v>7027.5</c:v>
                      </c:pt>
                      <c:pt idx="5">
                        <c:v>5131.7</c:v>
                      </c:pt>
                      <c:pt idx="6">
                        <c:v>4784.3</c:v>
                      </c:pt>
                      <c:pt idx="7">
                        <c:v>3451.1</c:v>
                      </c:pt>
                      <c:pt idx="8">
                        <c:v>5269.1</c:v>
                      </c:pt>
                      <c:pt idx="9">
                        <c:v>3492.1</c:v>
                      </c:pt>
                      <c:pt idx="10">
                        <c:v>4302.3</c:v>
                      </c:pt>
                      <c:pt idx="11">
                        <c:v>4949.2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DA0-49C3-99CE-AEB9F15203B9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KPIs'!$B$11</c15:sqref>
                        </c15:formulaRef>
                      </c:ext>
                    </c:extLst>
                    <c:strCache>
                      <c:ptCount val="1"/>
                      <c:pt idx="0">
                        <c:v>Finished Goods Inventory (Units)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KPIs'!$C$11:$N$11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10000</c:v>
                      </c:pt>
                      <c:pt idx="1">
                        <c:v>12807.8</c:v>
                      </c:pt>
                      <c:pt idx="2">
                        <c:v>16073.3</c:v>
                      </c:pt>
                      <c:pt idx="3">
                        <c:v>16265.8</c:v>
                      </c:pt>
                      <c:pt idx="4">
                        <c:v>17056.3</c:v>
                      </c:pt>
                      <c:pt idx="5">
                        <c:v>15143</c:v>
                      </c:pt>
                      <c:pt idx="6">
                        <c:v>15122.3</c:v>
                      </c:pt>
                      <c:pt idx="7">
                        <c:v>13979.399999999998</c:v>
                      </c:pt>
                      <c:pt idx="8">
                        <c:v>11558.5</c:v>
                      </c:pt>
                      <c:pt idx="9">
                        <c:v>7823.6</c:v>
                      </c:pt>
                      <c:pt idx="10">
                        <c:v>5277.9000000000015</c:v>
                      </c:pt>
                      <c:pt idx="11">
                        <c:v>2902.1000000000022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DA0-49C3-99CE-AEB9F15203B9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KPIs'!$B$12</c15:sqref>
                        </c15:formulaRef>
                      </c:ext>
                    </c:extLst>
                    <c:strCache>
                      <c:ptCount val="1"/>
                      <c:pt idx="0">
                        <c:v>Sales (Units)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KPIs'!$C$12:$N$12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4213</c:v>
                      </c:pt>
                      <c:pt idx="1">
                        <c:v>4856</c:v>
                      </c:pt>
                      <c:pt idx="2">
                        <c:v>4402</c:v>
                      </c:pt>
                      <c:pt idx="3">
                        <c:v>5063</c:v>
                      </c:pt>
                      <c:pt idx="4">
                        <c:v>6237</c:v>
                      </c:pt>
                      <c:pt idx="5">
                        <c:v>7045</c:v>
                      </c:pt>
                      <c:pt idx="6">
                        <c:v>4805</c:v>
                      </c:pt>
                      <c:pt idx="7">
                        <c:v>4594</c:v>
                      </c:pt>
                      <c:pt idx="8">
                        <c:v>7690</c:v>
                      </c:pt>
                      <c:pt idx="9">
                        <c:v>7227</c:v>
                      </c:pt>
                      <c:pt idx="10">
                        <c:v>6848</c:v>
                      </c:pt>
                      <c:pt idx="11">
                        <c:v>7325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DA0-49C3-99CE-AEB9F15203B9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KPIs'!$B$13</c15:sqref>
                        </c15:formulaRef>
                      </c:ext>
                    </c:extLst>
                    <c:strCache>
                      <c:ptCount val="1"/>
                      <c:pt idx="0">
                        <c:v>Inventory Loss (Units)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KPIs'!$C$13:$N$13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426</c:v>
                      </c:pt>
                      <c:pt idx="1">
                        <c:v>107</c:v>
                      </c:pt>
                      <c:pt idx="2">
                        <c:v>197</c:v>
                      </c:pt>
                      <c:pt idx="3">
                        <c:v>123</c:v>
                      </c:pt>
                      <c:pt idx="4">
                        <c:v>435</c:v>
                      </c:pt>
                      <c:pt idx="5">
                        <c:v>479</c:v>
                      </c:pt>
                      <c:pt idx="6">
                        <c:v>433</c:v>
                      </c:pt>
                      <c:pt idx="7">
                        <c:v>213</c:v>
                      </c:pt>
                      <c:pt idx="8">
                        <c:v>156</c:v>
                      </c:pt>
                      <c:pt idx="9">
                        <c:v>290</c:v>
                      </c:pt>
                      <c:pt idx="10">
                        <c:v>193</c:v>
                      </c:pt>
                      <c:pt idx="11">
                        <c:v>311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DA0-49C3-99CE-AEB9F15203B9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KPIs'!$B$14</c15:sqref>
                        </c15:formulaRef>
                      </c:ext>
                    </c:extLst>
                    <c:strCache>
                      <c:ptCount val="1"/>
                      <c:pt idx="0">
                        <c:v>Perfect Order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KPIs'!$C$14:$N$14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322</c:v>
                      </c:pt>
                      <c:pt idx="1">
                        <c:v>395</c:v>
                      </c:pt>
                      <c:pt idx="2">
                        <c:v>208</c:v>
                      </c:pt>
                      <c:pt idx="3">
                        <c:v>109</c:v>
                      </c:pt>
                      <c:pt idx="4">
                        <c:v>180</c:v>
                      </c:pt>
                      <c:pt idx="5">
                        <c:v>424</c:v>
                      </c:pt>
                      <c:pt idx="6">
                        <c:v>377</c:v>
                      </c:pt>
                      <c:pt idx="7">
                        <c:v>138</c:v>
                      </c:pt>
                      <c:pt idx="8">
                        <c:v>376</c:v>
                      </c:pt>
                      <c:pt idx="9">
                        <c:v>333</c:v>
                      </c:pt>
                      <c:pt idx="10">
                        <c:v>261</c:v>
                      </c:pt>
                      <c:pt idx="11">
                        <c:v>398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3DA0-49C3-99CE-AEB9F15203B9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KPIs'!$B$15</c15:sqref>
                        </c15:formulaRef>
                      </c:ext>
                    </c:extLst>
                    <c:strCache>
                      <c:ptCount val="1"/>
                      <c:pt idx="0">
                        <c:v>Total Orders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KPIs'!$C$15:$N$15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688</c:v>
                      </c:pt>
                      <c:pt idx="1">
                        <c:v>653</c:v>
                      </c:pt>
                      <c:pt idx="2">
                        <c:v>643</c:v>
                      </c:pt>
                      <c:pt idx="3">
                        <c:v>617</c:v>
                      </c:pt>
                      <c:pt idx="4">
                        <c:v>577</c:v>
                      </c:pt>
                      <c:pt idx="5">
                        <c:v>698</c:v>
                      </c:pt>
                      <c:pt idx="6">
                        <c:v>564</c:v>
                      </c:pt>
                      <c:pt idx="7">
                        <c:v>778</c:v>
                      </c:pt>
                      <c:pt idx="8">
                        <c:v>686</c:v>
                      </c:pt>
                      <c:pt idx="9">
                        <c:v>626</c:v>
                      </c:pt>
                      <c:pt idx="10">
                        <c:v>663</c:v>
                      </c:pt>
                      <c:pt idx="11">
                        <c:v>571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DA0-49C3-99CE-AEB9F15203B9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KPIs'!$C$16:$N$16</c15:sqref>
                        </c15:formulaRef>
                      </c:ext>
                    </c:extLst>
                    <c:numCache>
                      <c:formatCode>"$"#,##0</c:formatCode>
                      <c:ptCount val="1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3DA0-49C3-99CE-AEB9F15203B9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KPIs'!$B$17</c15:sqref>
                        </c15:formulaRef>
                      </c:ext>
                    </c:extLst>
                    <c:strCache>
                      <c:ptCount val="1"/>
                      <c:pt idx="0">
                        <c:v>KPI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KPIs'!$C$17:$N$17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3DA0-49C3-99CE-AEB9F15203B9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KPIs'!$B$18</c15:sqref>
                        </c15:formulaRef>
                      </c:ext>
                    </c:extLst>
                    <c:strCache>
                      <c:ptCount val="1"/>
                      <c:pt idx="0">
                        <c:v>Turnover</c:v>
                      </c:pt>
                    </c:strCache>
                  </c:strRef>
                </c:tx>
                <c:spPr>
                  <a:ln w="28575" cap="rnd">
                    <a:solidFill>
                      <a:schemeClr val="bg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KPIs'!$C$18:$N$18</c15:sqref>
                        </c15:formulaRef>
                      </c:ext>
                    </c:extLst>
                    <c:numCache>
                      <c:formatCode>#,##0.00</c:formatCode>
                      <c:ptCount val="12"/>
                      <c:pt idx="0">
                        <c:v>0.88020223967909084</c:v>
                      </c:pt>
                      <c:pt idx="1">
                        <c:v>0.63362822620632064</c:v>
                      </c:pt>
                      <c:pt idx="2">
                        <c:v>0.57411150961851976</c:v>
                      </c:pt>
                      <c:pt idx="3">
                        <c:v>0.9633717058319855</c:v>
                      </c:pt>
                      <c:pt idx="4">
                        <c:v>0.88751334044823904</c:v>
                      </c:pt>
                      <c:pt idx="5">
                        <c:v>1.3728394099421244</c:v>
                      </c:pt>
                      <c:pt idx="6">
                        <c:v>1.0043266517567877</c:v>
                      </c:pt>
                      <c:pt idx="7">
                        <c:v>1.3311697719567674</c:v>
                      </c:pt>
                      <c:pt idx="8">
                        <c:v>1.4594522783777115</c:v>
                      </c:pt>
                      <c:pt idx="9">
                        <c:v>2.0695283640216489</c:v>
                      </c:pt>
                      <c:pt idx="10">
                        <c:v>1.5917067614996629</c:v>
                      </c:pt>
                      <c:pt idx="11">
                        <c:v>1.4800371777256931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3DA0-49C3-99CE-AEB9F15203B9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KPIs'!$B$20</c15:sqref>
                        </c15:formulaRef>
                      </c:ext>
                    </c:extLst>
                    <c:strCache>
                      <c:ptCount val="1"/>
                      <c:pt idx="0">
                        <c:v>Dead Stock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KPIs'!$C$20:$N$20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426</c:v>
                      </c:pt>
                      <c:pt idx="1">
                        <c:v>107</c:v>
                      </c:pt>
                      <c:pt idx="2">
                        <c:v>197</c:v>
                      </c:pt>
                      <c:pt idx="3">
                        <c:v>123</c:v>
                      </c:pt>
                      <c:pt idx="4">
                        <c:v>435</c:v>
                      </c:pt>
                      <c:pt idx="5">
                        <c:v>479</c:v>
                      </c:pt>
                      <c:pt idx="6">
                        <c:v>433</c:v>
                      </c:pt>
                      <c:pt idx="7">
                        <c:v>213</c:v>
                      </c:pt>
                      <c:pt idx="8">
                        <c:v>156</c:v>
                      </c:pt>
                      <c:pt idx="9">
                        <c:v>290</c:v>
                      </c:pt>
                      <c:pt idx="10">
                        <c:v>193</c:v>
                      </c:pt>
                      <c:pt idx="11">
                        <c:v>311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3DA0-49C3-99CE-AEB9F15203B9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KPIs'!$B$21</c15:sqref>
                        </c15:formulaRef>
                      </c:ext>
                    </c:extLst>
                    <c:strCache>
                      <c:ptCount val="1"/>
                      <c:pt idx="0">
                        <c:v>Perfect Order Frequency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KPIs'!$C$21:$N$21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0.46802325581395349</c:v>
                      </c:pt>
                      <c:pt idx="1">
                        <c:v>0.60490045941807047</c:v>
                      </c:pt>
                      <c:pt idx="2">
                        <c:v>0.32348367029548991</c:v>
                      </c:pt>
                      <c:pt idx="3">
                        <c:v>0.1766612641815235</c:v>
                      </c:pt>
                      <c:pt idx="4">
                        <c:v>0.31195840554592719</c:v>
                      </c:pt>
                      <c:pt idx="5">
                        <c:v>0.60744985673352436</c:v>
                      </c:pt>
                      <c:pt idx="6">
                        <c:v>0.66843971631205679</c:v>
                      </c:pt>
                      <c:pt idx="7">
                        <c:v>0.17737789203084833</c:v>
                      </c:pt>
                      <c:pt idx="8">
                        <c:v>0.54810495626822153</c:v>
                      </c:pt>
                      <c:pt idx="9">
                        <c:v>0.53194888178913735</c:v>
                      </c:pt>
                      <c:pt idx="10">
                        <c:v>0.39366515837104071</c:v>
                      </c:pt>
                      <c:pt idx="11">
                        <c:v>0.69702276707530653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3DA0-49C3-99CE-AEB9F15203B9}"/>
                  </c:ext>
                </c:extLst>
              </c15:ser>
            </c15:filteredLineSeries>
            <c15:filteredLine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KPIs'!$B$22</c15:sqref>
                        </c15:formulaRef>
                      </c:ext>
                    </c:extLst>
                    <c:strCache>
                      <c:ptCount val="1"/>
                      <c:pt idx="0">
                        <c:v>Order Cycle Duration (Days)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KPIs'!$C$22:$N$22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</c:v>
                      </c:pt>
                      <c:pt idx="1">
                        <c:v>22</c:v>
                      </c:pt>
                      <c:pt idx="2">
                        <c:v>26</c:v>
                      </c:pt>
                      <c:pt idx="3">
                        <c:v>21</c:v>
                      </c:pt>
                      <c:pt idx="4">
                        <c:v>21</c:v>
                      </c:pt>
                      <c:pt idx="5">
                        <c:v>20</c:v>
                      </c:pt>
                      <c:pt idx="6">
                        <c:v>15</c:v>
                      </c:pt>
                      <c:pt idx="7">
                        <c:v>14</c:v>
                      </c:pt>
                      <c:pt idx="8">
                        <c:v>18</c:v>
                      </c:pt>
                      <c:pt idx="9">
                        <c:v>28</c:v>
                      </c:pt>
                      <c:pt idx="10">
                        <c:v>14</c:v>
                      </c:pt>
                      <c:pt idx="11">
                        <c:v>17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3DA0-49C3-99CE-AEB9F15203B9}"/>
                  </c:ext>
                </c:extLst>
              </c15:ser>
            </c15:filteredLineSeries>
          </c:ext>
        </c:extLst>
      </c:lineChart>
      <c:catAx>
        <c:axId val="6689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986752"/>
        <c:crosses val="autoZero"/>
        <c:auto val="1"/>
        <c:lblAlgn val="ctr"/>
        <c:lblOffset val="100"/>
        <c:noMultiLvlLbl val="0"/>
      </c:catAx>
      <c:valAx>
        <c:axId val="66986752"/>
        <c:scaling>
          <c:orientation val="minMax"/>
          <c:max val="1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890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4"/>
          <c:order val="14"/>
          <c:tx>
            <c:strRef>
              <c:f>'Inventory KPIs'!$B$20</c:f>
              <c:strCache>
                <c:ptCount val="1"/>
                <c:pt idx="0">
                  <c:v>Dead Stock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'Inventory KPIs'!$C$5:$N$5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'Inventory KPIs'!$C$20:$N$20</c:f>
              <c:numCache>
                <c:formatCode>#,##0</c:formatCode>
                <c:ptCount val="12"/>
                <c:pt idx="0">
                  <c:v>426</c:v>
                </c:pt>
                <c:pt idx="1">
                  <c:v>107</c:v>
                </c:pt>
                <c:pt idx="2">
                  <c:v>197</c:v>
                </c:pt>
                <c:pt idx="3">
                  <c:v>123</c:v>
                </c:pt>
                <c:pt idx="4">
                  <c:v>435</c:v>
                </c:pt>
                <c:pt idx="5">
                  <c:v>479</c:v>
                </c:pt>
                <c:pt idx="6">
                  <c:v>433</c:v>
                </c:pt>
                <c:pt idx="7">
                  <c:v>213</c:v>
                </c:pt>
                <c:pt idx="8">
                  <c:v>156</c:v>
                </c:pt>
                <c:pt idx="9">
                  <c:v>290</c:v>
                </c:pt>
                <c:pt idx="10">
                  <c:v>193</c:v>
                </c:pt>
                <c:pt idx="11">
                  <c:v>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3-4FBF-8B93-A004D4B24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027328"/>
        <c:axId val="6702886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'Inventory KPIs'!$B$6</c15:sqref>
                        </c15:formulaRef>
                      </c:ext>
                    </c:extLst>
                    <c:strCache>
                      <c:ptCount val="1"/>
                      <c:pt idx="0">
                        <c:v>Inventory Measures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'Inventory KPIs'!$C$6:$N$6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8343-4FBF-8B93-A004D4B24F30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KPIs'!$B$7</c15:sqref>
                        </c15:formulaRef>
                      </c:ext>
                    </c:extLst>
                    <c:strCache>
                      <c:ptCount val="1"/>
                      <c:pt idx="0">
                        <c:v>Purchase (Components)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KPIs'!$C$7:$N$7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47864</c:v>
                      </c:pt>
                      <c:pt idx="1">
                        <c:v>76638</c:v>
                      </c:pt>
                      <c:pt idx="2">
                        <c:v>76675</c:v>
                      </c:pt>
                      <c:pt idx="3">
                        <c:v>52555</c:v>
                      </c:pt>
                      <c:pt idx="4">
                        <c:v>70275</c:v>
                      </c:pt>
                      <c:pt idx="5">
                        <c:v>51317</c:v>
                      </c:pt>
                      <c:pt idx="6">
                        <c:v>47843</c:v>
                      </c:pt>
                      <c:pt idx="7">
                        <c:v>34511</c:v>
                      </c:pt>
                      <c:pt idx="8">
                        <c:v>52691</c:v>
                      </c:pt>
                      <c:pt idx="9">
                        <c:v>34921</c:v>
                      </c:pt>
                      <c:pt idx="10">
                        <c:v>43023</c:v>
                      </c:pt>
                      <c:pt idx="11">
                        <c:v>49492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8343-4FBF-8B93-A004D4B24F30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KPIs'!$B$8</c15:sqref>
                        </c15:formulaRef>
                      </c:ext>
                    </c:extLst>
                    <c:strCache>
                      <c:ptCount val="1"/>
                      <c:pt idx="0">
                        <c:v>Defects (Components)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KPIs'!$C$8:$N$8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1765</c:v>
                      </c:pt>
                      <c:pt idx="1">
                        <c:v>1298</c:v>
                      </c:pt>
                      <c:pt idx="2">
                        <c:v>1127</c:v>
                      </c:pt>
                      <c:pt idx="3">
                        <c:v>942</c:v>
                      </c:pt>
                      <c:pt idx="4">
                        <c:v>1824</c:v>
                      </c:pt>
                      <c:pt idx="5">
                        <c:v>1595</c:v>
                      </c:pt>
                      <c:pt idx="6">
                        <c:v>709</c:v>
                      </c:pt>
                      <c:pt idx="7">
                        <c:v>1936</c:v>
                      </c:pt>
                      <c:pt idx="8">
                        <c:v>1653</c:v>
                      </c:pt>
                      <c:pt idx="9">
                        <c:v>1883</c:v>
                      </c:pt>
                      <c:pt idx="10">
                        <c:v>1689</c:v>
                      </c:pt>
                      <c:pt idx="11">
                        <c:v>1354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343-4FBF-8B93-A004D4B24F30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KPIs'!$B$9</c15:sqref>
                        </c15:formulaRef>
                      </c:ext>
                    </c:extLst>
                    <c:strCache>
                      <c:ptCount val="1"/>
                      <c:pt idx="0">
                        <c:v>Components per Finshed Good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KPIs'!$C$9:$N$9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</c:v>
                      </c:pt>
                      <c:pt idx="1">
                        <c:v>10</c:v>
                      </c:pt>
                      <c:pt idx="2">
                        <c:v>10</c:v>
                      </c:pt>
                      <c:pt idx="3">
                        <c:v>10</c:v>
                      </c:pt>
                      <c:pt idx="4">
                        <c:v>10</c:v>
                      </c:pt>
                      <c:pt idx="5">
                        <c:v>10</c:v>
                      </c:pt>
                      <c:pt idx="6">
                        <c:v>10</c:v>
                      </c:pt>
                      <c:pt idx="7">
                        <c:v>10</c:v>
                      </c:pt>
                      <c:pt idx="8">
                        <c:v>10</c:v>
                      </c:pt>
                      <c:pt idx="9">
                        <c:v>10</c:v>
                      </c:pt>
                      <c:pt idx="10">
                        <c:v>10</c:v>
                      </c:pt>
                      <c:pt idx="11">
                        <c:v>10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343-4FBF-8B93-A004D4B24F30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KPIs'!$B$10</c15:sqref>
                        </c15:formulaRef>
                      </c:ext>
                    </c:extLst>
                    <c:strCache>
                      <c:ptCount val="1"/>
                      <c:pt idx="0">
                        <c:v>Finished Goods Produced (Units)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KPIs'!$C$10:$N$10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4786.3999999999996</c:v>
                      </c:pt>
                      <c:pt idx="1">
                        <c:v>7663.8</c:v>
                      </c:pt>
                      <c:pt idx="2">
                        <c:v>7667.5</c:v>
                      </c:pt>
                      <c:pt idx="3">
                        <c:v>5255.5</c:v>
                      </c:pt>
                      <c:pt idx="4">
                        <c:v>7027.5</c:v>
                      </c:pt>
                      <c:pt idx="5">
                        <c:v>5131.7</c:v>
                      </c:pt>
                      <c:pt idx="6">
                        <c:v>4784.3</c:v>
                      </c:pt>
                      <c:pt idx="7">
                        <c:v>3451.1</c:v>
                      </c:pt>
                      <c:pt idx="8">
                        <c:v>5269.1</c:v>
                      </c:pt>
                      <c:pt idx="9">
                        <c:v>3492.1</c:v>
                      </c:pt>
                      <c:pt idx="10">
                        <c:v>4302.3</c:v>
                      </c:pt>
                      <c:pt idx="11">
                        <c:v>4949.2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343-4FBF-8B93-A004D4B24F30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KPIs'!$B$11</c15:sqref>
                        </c15:formulaRef>
                      </c:ext>
                    </c:extLst>
                    <c:strCache>
                      <c:ptCount val="1"/>
                      <c:pt idx="0">
                        <c:v>Finished Goods Inventory (Units)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KPIs'!$C$11:$N$11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10000</c:v>
                      </c:pt>
                      <c:pt idx="1">
                        <c:v>12807.8</c:v>
                      </c:pt>
                      <c:pt idx="2">
                        <c:v>16073.3</c:v>
                      </c:pt>
                      <c:pt idx="3">
                        <c:v>16265.8</c:v>
                      </c:pt>
                      <c:pt idx="4">
                        <c:v>17056.3</c:v>
                      </c:pt>
                      <c:pt idx="5">
                        <c:v>15143</c:v>
                      </c:pt>
                      <c:pt idx="6">
                        <c:v>15122.3</c:v>
                      </c:pt>
                      <c:pt idx="7">
                        <c:v>13979.399999999998</c:v>
                      </c:pt>
                      <c:pt idx="8">
                        <c:v>11558.5</c:v>
                      </c:pt>
                      <c:pt idx="9">
                        <c:v>7823.6</c:v>
                      </c:pt>
                      <c:pt idx="10">
                        <c:v>5277.9000000000015</c:v>
                      </c:pt>
                      <c:pt idx="11">
                        <c:v>2902.1000000000022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343-4FBF-8B93-A004D4B24F30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KPIs'!$B$12</c15:sqref>
                        </c15:formulaRef>
                      </c:ext>
                    </c:extLst>
                    <c:strCache>
                      <c:ptCount val="1"/>
                      <c:pt idx="0">
                        <c:v>Sales (Units)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KPIs'!$C$12:$N$12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4213</c:v>
                      </c:pt>
                      <c:pt idx="1">
                        <c:v>4856</c:v>
                      </c:pt>
                      <c:pt idx="2">
                        <c:v>4402</c:v>
                      </c:pt>
                      <c:pt idx="3">
                        <c:v>5063</c:v>
                      </c:pt>
                      <c:pt idx="4">
                        <c:v>6237</c:v>
                      </c:pt>
                      <c:pt idx="5">
                        <c:v>7045</c:v>
                      </c:pt>
                      <c:pt idx="6">
                        <c:v>4805</c:v>
                      </c:pt>
                      <c:pt idx="7">
                        <c:v>4594</c:v>
                      </c:pt>
                      <c:pt idx="8">
                        <c:v>7690</c:v>
                      </c:pt>
                      <c:pt idx="9">
                        <c:v>7227</c:v>
                      </c:pt>
                      <c:pt idx="10">
                        <c:v>6848</c:v>
                      </c:pt>
                      <c:pt idx="11">
                        <c:v>7325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8343-4FBF-8B93-A004D4B24F30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KPIs'!$B$13</c15:sqref>
                        </c15:formulaRef>
                      </c:ext>
                    </c:extLst>
                    <c:strCache>
                      <c:ptCount val="1"/>
                      <c:pt idx="0">
                        <c:v>Inventory Loss (Units)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KPIs'!$C$13:$N$13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426</c:v>
                      </c:pt>
                      <c:pt idx="1">
                        <c:v>107</c:v>
                      </c:pt>
                      <c:pt idx="2">
                        <c:v>197</c:v>
                      </c:pt>
                      <c:pt idx="3">
                        <c:v>123</c:v>
                      </c:pt>
                      <c:pt idx="4">
                        <c:v>435</c:v>
                      </c:pt>
                      <c:pt idx="5">
                        <c:v>479</c:v>
                      </c:pt>
                      <c:pt idx="6">
                        <c:v>433</c:v>
                      </c:pt>
                      <c:pt idx="7">
                        <c:v>213</c:v>
                      </c:pt>
                      <c:pt idx="8">
                        <c:v>156</c:v>
                      </c:pt>
                      <c:pt idx="9">
                        <c:v>290</c:v>
                      </c:pt>
                      <c:pt idx="10">
                        <c:v>193</c:v>
                      </c:pt>
                      <c:pt idx="11">
                        <c:v>311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8343-4FBF-8B93-A004D4B24F30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KPIs'!$B$14</c15:sqref>
                        </c15:formulaRef>
                      </c:ext>
                    </c:extLst>
                    <c:strCache>
                      <c:ptCount val="1"/>
                      <c:pt idx="0">
                        <c:v>Perfect Order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KPIs'!$C$14:$N$14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322</c:v>
                      </c:pt>
                      <c:pt idx="1">
                        <c:v>395</c:v>
                      </c:pt>
                      <c:pt idx="2">
                        <c:v>208</c:v>
                      </c:pt>
                      <c:pt idx="3">
                        <c:v>109</c:v>
                      </c:pt>
                      <c:pt idx="4">
                        <c:v>180</c:v>
                      </c:pt>
                      <c:pt idx="5">
                        <c:v>424</c:v>
                      </c:pt>
                      <c:pt idx="6">
                        <c:v>377</c:v>
                      </c:pt>
                      <c:pt idx="7">
                        <c:v>138</c:v>
                      </c:pt>
                      <c:pt idx="8">
                        <c:v>376</c:v>
                      </c:pt>
                      <c:pt idx="9">
                        <c:v>333</c:v>
                      </c:pt>
                      <c:pt idx="10">
                        <c:v>261</c:v>
                      </c:pt>
                      <c:pt idx="11">
                        <c:v>398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8343-4FBF-8B93-A004D4B24F30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KPIs'!$B$15</c15:sqref>
                        </c15:formulaRef>
                      </c:ext>
                    </c:extLst>
                    <c:strCache>
                      <c:ptCount val="1"/>
                      <c:pt idx="0">
                        <c:v>Total Orders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KPIs'!$C$15:$N$15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688</c:v>
                      </c:pt>
                      <c:pt idx="1">
                        <c:v>653</c:v>
                      </c:pt>
                      <c:pt idx="2">
                        <c:v>643</c:v>
                      </c:pt>
                      <c:pt idx="3">
                        <c:v>617</c:v>
                      </c:pt>
                      <c:pt idx="4">
                        <c:v>577</c:v>
                      </c:pt>
                      <c:pt idx="5">
                        <c:v>698</c:v>
                      </c:pt>
                      <c:pt idx="6">
                        <c:v>564</c:v>
                      </c:pt>
                      <c:pt idx="7">
                        <c:v>778</c:v>
                      </c:pt>
                      <c:pt idx="8">
                        <c:v>686</c:v>
                      </c:pt>
                      <c:pt idx="9">
                        <c:v>626</c:v>
                      </c:pt>
                      <c:pt idx="10">
                        <c:v>663</c:v>
                      </c:pt>
                      <c:pt idx="11">
                        <c:v>571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8343-4FBF-8B93-A004D4B24F30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KPIs'!$C$16:$N$16</c15:sqref>
                        </c15:formulaRef>
                      </c:ext>
                    </c:extLst>
                    <c:numCache>
                      <c:formatCode>"$"#,##0</c:formatCode>
                      <c:ptCount val="1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8343-4FBF-8B93-A004D4B24F30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KPIs'!$B$17</c15:sqref>
                        </c15:formulaRef>
                      </c:ext>
                    </c:extLst>
                    <c:strCache>
                      <c:ptCount val="1"/>
                      <c:pt idx="0">
                        <c:v>KPI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KPIs'!$C$17:$N$17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8343-4FBF-8B93-A004D4B24F30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KPIs'!$B$18</c15:sqref>
                        </c15:formulaRef>
                      </c:ext>
                    </c:extLst>
                    <c:strCache>
                      <c:ptCount val="1"/>
                      <c:pt idx="0">
                        <c:v>Turnover</c:v>
                      </c:pt>
                    </c:strCache>
                  </c:strRef>
                </c:tx>
                <c:spPr>
                  <a:ln w="28575" cap="rnd">
                    <a:solidFill>
                      <a:schemeClr val="bg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KPIs'!$C$18:$N$18</c15:sqref>
                        </c15:formulaRef>
                      </c:ext>
                    </c:extLst>
                    <c:numCache>
                      <c:formatCode>#,##0.00</c:formatCode>
                      <c:ptCount val="12"/>
                      <c:pt idx="0">
                        <c:v>0.88020223967909084</c:v>
                      </c:pt>
                      <c:pt idx="1">
                        <c:v>0.63362822620632064</c:v>
                      </c:pt>
                      <c:pt idx="2">
                        <c:v>0.57411150961851976</c:v>
                      </c:pt>
                      <c:pt idx="3">
                        <c:v>0.9633717058319855</c:v>
                      </c:pt>
                      <c:pt idx="4">
                        <c:v>0.88751334044823904</c:v>
                      </c:pt>
                      <c:pt idx="5">
                        <c:v>1.3728394099421244</c:v>
                      </c:pt>
                      <c:pt idx="6">
                        <c:v>1.0043266517567877</c:v>
                      </c:pt>
                      <c:pt idx="7">
                        <c:v>1.3311697719567674</c:v>
                      </c:pt>
                      <c:pt idx="8">
                        <c:v>1.4594522783777115</c:v>
                      </c:pt>
                      <c:pt idx="9">
                        <c:v>2.0695283640216489</c:v>
                      </c:pt>
                      <c:pt idx="10">
                        <c:v>1.5917067614996629</c:v>
                      </c:pt>
                      <c:pt idx="11">
                        <c:v>1.4800371777256931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8343-4FBF-8B93-A004D4B24F30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KPIs'!$B$19</c15:sqref>
                        </c15:formulaRef>
                      </c:ext>
                    </c:extLst>
                    <c:strCache>
                      <c:ptCount val="1"/>
                      <c:pt idx="0">
                        <c:v>Sellthrough Rate</c:v>
                      </c:pt>
                    </c:strCache>
                  </c:strRef>
                </c:tx>
                <c:spPr>
                  <a:ln w="28575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KPIs'!$C$19:$N$19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0.42130000000000001</c:v>
                      </c:pt>
                      <c:pt idx="1">
                        <c:v>0.2749125329770491</c:v>
                      </c:pt>
                      <c:pt idx="2">
                        <c:v>0.21499074494635001</c:v>
                      </c:pt>
                      <c:pt idx="3">
                        <c:v>0.23737856794568846</c:v>
                      </c:pt>
                      <c:pt idx="4">
                        <c:v>0.2677593986253558</c:v>
                      </c:pt>
                      <c:pt idx="5">
                        <c:v>0.31751397151613486</c:v>
                      </c:pt>
                      <c:pt idx="6">
                        <c:v>0.24112649480862938</c:v>
                      </c:pt>
                      <c:pt idx="7">
                        <c:v>0.24734297436118322</c:v>
                      </c:pt>
                      <c:pt idx="8">
                        <c:v>0.39951165025846169</c:v>
                      </c:pt>
                      <c:pt idx="9">
                        <c:v>0.48018019215180791</c:v>
                      </c:pt>
                      <c:pt idx="10">
                        <c:v>0.56474158619154036</c:v>
                      </c:pt>
                      <c:pt idx="11">
                        <c:v>0.71623431862404774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8343-4FBF-8B93-A004D4B24F30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KPIs'!$B$21</c15:sqref>
                        </c15:formulaRef>
                      </c:ext>
                    </c:extLst>
                    <c:strCache>
                      <c:ptCount val="1"/>
                      <c:pt idx="0">
                        <c:v>Perfect Order Frequency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KPIs'!$C$21:$N$21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0.46802325581395349</c:v>
                      </c:pt>
                      <c:pt idx="1">
                        <c:v>0.60490045941807047</c:v>
                      </c:pt>
                      <c:pt idx="2">
                        <c:v>0.32348367029548991</c:v>
                      </c:pt>
                      <c:pt idx="3">
                        <c:v>0.1766612641815235</c:v>
                      </c:pt>
                      <c:pt idx="4">
                        <c:v>0.31195840554592719</c:v>
                      </c:pt>
                      <c:pt idx="5">
                        <c:v>0.60744985673352436</c:v>
                      </c:pt>
                      <c:pt idx="6">
                        <c:v>0.66843971631205679</c:v>
                      </c:pt>
                      <c:pt idx="7">
                        <c:v>0.17737789203084833</c:v>
                      </c:pt>
                      <c:pt idx="8">
                        <c:v>0.54810495626822153</c:v>
                      </c:pt>
                      <c:pt idx="9">
                        <c:v>0.53194888178913735</c:v>
                      </c:pt>
                      <c:pt idx="10">
                        <c:v>0.39366515837104071</c:v>
                      </c:pt>
                      <c:pt idx="11">
                        <c:v>0.69702276707530653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8343-4FBF-8B93-A004D4B24F30}"/>
                  </c:ext>
                </c:extLst>
              </c15:ser>
            </c15:filteredLineSeries>
            <c15:filteredLine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KPIs'!$B$22</c15:sqref>
                        </c15:formulaRef>
                      </c:ext>
                    </c:extLst>
                    <c:strCache>
                      <c:ptCount val="1"/>
                      <c:pt idx="0">
                        <c:v>Order Cycle Duration (Days)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KPIs'!$C$22:$N$22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</c:v>
                      </c:pt>
                      <c:pt idx="1">
                        <c:v>22</c:v>
                      </c:pt>
                      <c:pt idx="2">
                        <c:v>26</c:v>
                      </c:pt>
                      <c:pt idx="3">
                        <c:v>21</c:v>
                      </c:pt>
                      <c:pt idx="4">
                        <c:v>21</c:v>
                      </c:pt>
                      <c:pt idx="5">
                        <c:v>20</c:v>
                      </c:pt>
                      <c:pt idx="6">
                        <c:v>15</c:v>
                      </c:pt>
                      <c:pt idx="7">
                        <c:v>14</c:v>
                      </c:pt>
                      <c:pt idx="8">
                        <c:v>18</c:v>
                      </c:pt>
                      <c:pt idx="9">
                        <c:v>28</c:v>
                      </c:pt>
                      <c:pt idx="10">
                        <c:v>14</c:v>
                      </c:pt>
                      <c:pt idx="11">
                        <c:v>17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8343-4FBF-8B93-A004D4B24F30}"/>
                  </c:ext>
                </c:extLst>
              </c15:ser>
            </c15:filteredLineSeries>
          </c:ext>
        </c:extLst>
      </c:lineChart>
      <c:catAx>
        <c:axId val="6702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028864"/>
        <c:crosses val="autoZero"/>
        <c:auto val="1"/>
        <c:lblAlgn val="ctr"/>
        <c:lblOffset val="100"/>
        <c:noMultiLvlLbl val="0"/>
      </c:catAx>
      <c:valAx>
        <c:axId val="670288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027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5"/>
          <c:order val="15"/>
          <c:tx>
            <c:strRef>
              <c:f>'Inventory KPIs'!$B$21</c:f>
              <c:strCache>
                <c:ptCount val="1"/>
                <c:pt idx="0">
                  <c:v>Perfect Order Frequency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'Inventory KPIs'!$C$5:$N$5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'Inventory KPIs'!$C$21:$N$21</c:f>
              <c:numCache>
                <c:formatCode>0%</c:formatCode>
                <c:ptCount val="12"/>
                <c:pt idx="0">
                  <c:v>0.46802325581395349</c:v>
                </c:pt>
                <c:pt idx="1">
                  <c:v>0.60490045941807047</c:v>
                </c:pt>
                <c:pt idx="2">
                  <c:v>0.32348367029548991</c:v>
                </c:pt>
                <c:pt idx="3">
                  <c:v>0.1766612641815235</c:v>
                </c:pt>
                <c:pt idx="4">
                  <c:v>0.31195840554592719</c:v>
                </c:pt>
                <c:pt idx="5">
                  <c:v>0.60744985673352436</c:v>
                </c:pt>
                <c:pt idx="6">
                  <c:v>0.66843971631205679</c:v>
                </c:pt>
                <c:pt idx="7">
                  <c:v>0.17737789203084833</c:v>
                </c:pt>
                <c:pt idx="8">
                  <c:v>0.54810495626822153</c:v>
                </c:pt>
                <c:pt idx="9">
                  <c:v>0.53194888178913735</c:v>
                </c:pt>
                <c:pt idx="10">
                  <c:v>0.39366515837104071</c:v>
                </c:pt>
                <c:pt idx="11">
                  <c:v>0.69702276707530653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E5-4E4C-9E3A-E9645FB99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8831104"/>
        <c:axId val="6883264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'Inventory KPIs'!$B$6</c15:sqref>
                        </c15:formulaRef>
                      </c:ext>
                    </c:extLst>
                    <c:strCache>
                      <c:ptCount val="1"/>
                      <c:pt idx="0">
                        <c:v>Inventory Measures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'Inventory KPIs'!$C$6:$N$6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2E5-4E4C-9E3A-E9645FB99EEF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KPIs'!$B$7</c15:sqref>
                        </c15:formulaRef>
                      </c:ext>
                    </c:extLst>
                    <c:strCache>
                      <c:ptCount val="1"/>
                      <c:pt idx="0">
                        <c:v>Purchase (Components)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KPIs'!$C$7:$N$7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47864</c:v>
                      </c:pt>
                      <c:pt idx="1">
                        <c:v>76638</c:v>
                      </c:pt>
                      <c:pt idx="2">
                        <c:v>76675</c:v>
                      </c:pt>
                      <c:pt idx="3">
                        <c:v>52555</c:v>
                      </c:pt>
                      <c:pt idx="4">
                        <c:v>70275</c:v>
                      </c:pt>
                      <c:pt idx="5">
                        <c:v>51317</c:v>
                      </c:pt>
                      <c:pt idx="6">
                        <c:v>47843</c:v>
                      </c:pt>
                      <c:pt idx="7">
                        <c:v>34511</c:v>
                      </c:pt>
                      <c:pt idx="8">
                        <c:v>52691</c:v>
                      </c:pt>
                      <c:pt idx="9">
                        <c:v>34921</c:v>
                      </c:pt>
                      <c:pt idx="10">
                        <c:v>43023</c:v>
                      </c:pt>
                      <c:pt idx="11">
                        <c:v>49492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2E5-4E4C-9E3A-E9645FB99EEF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KPIs'!$B$8</c15:sqref>
                        </c15:formulaRef>
                      </c:ext>
                    </c:extLst>
                    <c:strCache>
                      <c:ptCount val="1"/>
                      <c:pt idx="0">
                        <c:v>Defects (Components)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KPIs'!$C$8:$N$8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1765</c:v>
                      </c:pt>
                      <c:pt idx="1">
                        <c:v>1298</c:v>
                      </c:pt>
                      <c:pt idx="2">
                        <c:v>1127</c:v>
                      </c:pt>
                      <c:pt idx="3">
                        <c:v>942</c:v>
                      </c:pt>
                      <c:pt idx="4">
                        <c:v>1824</c:v>
                      </c:pt>
                      <c:pt idx="5">
                        <c:v>1595</c:v>
                      </c:pt>
                      <c:pt idx="6">
                        <c:v>709</c:v>
                      </c:pt>
                      <c:pt idx="7">
                        <c:v>1936</c:v>
                      </c:pt>
                      <c:pt idx="8">
                        <c:v>1653</c:v>
                      </c:pt>
                      <c:pt idx="9">
                        <c:v>1883</c:v>
                      </c:pt>
                      <c:pt idx="10">
                        <c:v>1689</c:v>
                      </c:pt>
                      <c:pt idx="11">
                        <c:v>1354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B2E5-4E4C-9E3A-E9645FB99EE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KPIs'!$B$9</c15:sqref>
                        </c15:formulaRef>
                      </c:ext>
                    </c:extLst>
                    <c:strCache>
                      <c:ptCount val="1"/>
                      <c:pt idx="0">
                        <c:v>Components per Finshed Good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KPIs'!$C$9:$N$9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</c:v>
                      </c:pt>
                      <c:pt idx="1">
                        <c:v>10</c:v>
                      </c:pt>
                      <c:pt idx="2">
                        <c:v>10</c:v>
                      </c:pt>
                      <c:pt idx="3">
                        <c:v>10</c:v>
                      </c:pt>
                      <c:pt idx="4">
                        <c:v>10</c:v>
                      </c:pt>
                      <c:pt idx="5">
                        <c:v>10</c:v>
                      </c:pt>
                      <c:pt idx="6">
                        <c:v>10</c:v>
                      </c:pt>
                      <c:pt idx="7">
                        <c:v>10</c:v>
                      </c:pt>
                      <c:pt idx="8">
                        <c:v>10</c:v>
                      </c:pt>
                      <c:pt idx="9">
                        <c:v>10</c:v>
                      </c:pt>
                      <c:pt idx="10">
                        <c:v>10</c:v>
                      </c:pt>
                      <c:pt idx="11">
                        <c:v>10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2E5-4E4C-9E3A-E9645FB99EEF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KPIs'!$B$10</c15:sqref>
                        </c15:formulaRef>
                      </c:ext>
                    </c:extLst>
                    <c:strCache>
                      <c:ptCount val="1"/>
                      <c:pt idx="0">
                        <c:v>Finished Goods Produced (Units)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KPIs'!$C$10:$N$10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4786.3999999999996</c:v>
                      </c:pt>
                      <c:pt idx="1">
                        <c:v>7663.8</c:v>
                      </c:pt>
                      <c:pt idx="2">
                        <c:v>7667.5</c:v>
                      </c:pt>
                      <c:pt idx="3">
                        <c:v>5255.5</c:v>
                      </c:pt>
                      <c:pt idx="4">
                        <c:v>7027.5</c:v>
                      </c:pt>
                      <c:pt idx="5">
                        <c:v>5131.7</c:v>
                      </c:pt>
                      <c:pt idx="6">
                        <c:v>4784.3</c:v>
                      </c:pt>
                      <c:pt idx="7">
                        <c:v>3451.1</c:v>
                      </c:pt>
                      <c:pt idx="8">
                        <c:v>5269.1</c:v>
                      </c:pt>
                      <c:pt idx="9">
                        <c:v>3492.1</c:v>
                      </c:pt>
                      <c:pt idx="10">
                        <c:v>4302.3</c:v>
                      </c:pt>
                      <c:pt idx="11">
                        <c:v>4949.2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B2E5-4E4C-9E3A-E9645FB99EEF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KPIs'!$B$11</c15:sqref>
                        </c15:formulaRef>
                      </c:ext>
                    </c:extLst>
                    <c:strCache>
                      <c:ptCount val="1"/>
                      <c:pt idx="0">
                        <c:v>Finished Goods Inventory (Units)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KPIs'!$C$11:$N$11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10000</c:v>
                      </c:pt>
                      <c:pt idx="1">
                        <c:v>12807.8</c:v>
                      </c:pt>
                      <c:pt idx="2">
                        <c:v>16073.3</c:v>
                      </c:pt>
                      <c:pt idx="3">
                        <c:v>16265.8</c:v>
                      </c:pt>
                      <c:pt idx="4">
                        <c:v>17056.3</c:v>
                      </c:pt>
                      <c:pt idx="5">
                        <c:v>15143</c:v>
                      </c:pt>
                      <c:pt idx="6">
                        <c:v>15122.3</c:v>
                      </c:pt>
                      <c:pt idx="7">
                        <c:v>13979.399999999998</c:v>
                      </c:pt>
                      <c:pt idx="8">
                        <c:v>11558.5</c:v>
                      </c:pt>
                      <c:pt idx="9">
                        <c:v>7823.6</c:v>
                      </c:pt>
                      <c:pt idx="10">
                        <c:v>5277.9000000000015</c:v>
                      </c:pt>
                      <c:pt idx="11">
                        <c:v>2902.1000000000022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B2E5-4E4C-9E3A-E9645FB99EEF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KPIs'!$B$12</c15:sqref>
                        </c15:formulaRef>
                      </c:ext>
                    </c:extLst>
                    <c:strCache>
                      <c:ptCount val="1"/>
                      <c:pt idx="0">
                        <c:v>Sales (Units)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KPIs'!$C$12:$N$12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4213</c:v>
                      </c:pt>
                      <c:pt idx="1">
                        <c:v>4856</c:v>
                      </c:pt>
                      <c:pt idx="2">
                        <c:v>4402</c:v>
                      </c:pt>
                      <c:pt idx="3">
                        <c:v>5063</c:v>
                      </c:pt>
                      <c:pt idx="4">
                        <c:v>6237</c:v>
                      </c:pt>
                      <c:pt idx="5">
                        <c:v>7045</c:v>
                      </c:pt>
                      <c:pt idx="6">
                        <c:v>4805</c:v>
                      </c:pt>
                      <c:pt idx="7">
                        <c:v>4594</c:v>
                      </c:pt>
                      <c:pt idx="8">
                        <c:v>7690</c:v>
                      </c:pt>
                      <c:pt idx="9">
                        <c:v>7227</c:v>
                      </c:pt>
                      <c:pt idx="10">
                        <c:v>6848</c:v>
                      </c:pt>
                      <c:pt idx="11">
                        <c:v>7325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B2E5-4E4C-9E3A-E9645FB99EEF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KPIs'!$B$13</c15:sqref>
                        </c15:formulaRef>
                      </c:ext>
                    </c:extLst>
                    <c:strCache>
                      <c:ptCount val="1"/>
                      <c:pt idx="0">
                        <c:v>Inventory Loss (Units)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KPIs'!$C$13:$N$13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426</c:v>
                      </c:pt>
                      <c:pt idx="1">
                        <c:v>107</c:v>
                      </c:pt>
                      <c:pt idx="2">
                        <c:v>197</c:v>
                      </c:pt>
                      <c:pt idx="3">
                        <c:v>123</c:v>
                      </c:pt>
                      <c:pt idx="4">
                        <c:v>435</c:v>
                      </c:pt>
                      <c:pt idx="5">
                        <c:v>479</c:v>
                      </c:pt>
                      <c:pt idx="6">
                        <c:v>433</c:v>
                      </c:pt>
                      <c:pt idx="7">
                        <c:v>213</c:v>
                      </c:pt>
                      <c:pt idx="8">
                        <c:v>156</c:v>
                      </c:pt>
                      <c:pt idx="9">
                        <c:v>290</c:v>
                      </c:pt>
                      <c:pt idx="10">
                        <c:v>193</c:v>
                      </c:pt>
                      <c:pt idx="11">
                        <c:v>311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B2E5-4E4C-9E3A-E9645FB99EEF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KPIs'!$B$14</c15:sqref>
                        </c15:formulaRef>
                      </c:ext>
                    </c:extLst>
                    <c:strCache>
                      <c:ptCount val="1"/>
                      <c:pt idx="0">
                        <c:v>Perfect Order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KPIs'!$C$14:$N$14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322</c:v>
                      </c:pt>
                      <c:pt idx="1">
                        <c:v>395</c:v>
                      </c:pt>
                      <c:pt idx="2">
                        <c:v>208</c:v>
                      </c:pt>
                      <c:pt idx="3">
                        <c:v>109</c:v>
                      </c:pt>
                      <c:pt idx="4">
                        <c:v>180</c:v>
                      </c:pt>
                      <c:pt idx="5">
                        <c:v>424</c:v>
                      </c:pt>
                      <c:pt idx="6">
                        <c:v>377</c:v>
                      </c:pt>
                      <c:pt idx="7">
                        <c:v>138</c:v>
                      </c:pt>
                      <c:pt idx="8">
                        <c:v>376</c:v>
                      </c:pt>
                      <c:pt idx="9">
                        <c:v>333</c:v>
                      </c:pt>
                      <c:pt idx="10">
                        <c:v>261</c:v>
                      </c:pt>
                      <c:pt idx="11">
                        <c:v>398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B2E5-4E4C-9E3A-E9645FB99EEF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KPIs'!$B$15</c15:sqref>
                        </c15:formulaRef>
                      </c:ext>
                    </c:extLst>
                    <c:strCache>
                      <c:ptCount val="1"/>
                      <c:pt idx="0">
                        <c:v>Total Orders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KPIs'!$C$15:$N$15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688</c:v>
                      </c:pt>
                      <c:pt idx="1">
                        <c:v>653</c:v>
                      </c:pt>
                      <c:pt idx="2">
                        <c:v>643</c:v>
                      </c:pt>
                      <c:pt idx="3">
                        <c:v>617</c:v>
                      </c:pt>
                      <c:pt idx="4">
                        <c:v>577</c:v>
                      </c:pt>
                      <c:pt idx="5">
                        <c:v>698</c:v>
                      </c:pt>
                      <c:pt idx="6">
                        <c:v>564</c:v>
                      </c:pt>
                      <c:pt idx="7">
                        <c:v>778</c:v>
                      </c:pt>
                      <c:pt idx="8">
                        <c:v>686</c:v>
                      </c:pt>
                      <c:pt idx="9">
                        <c:v>626</c:v>
                      </c:pt>
                      <c:pt idx="10">
                        <c:v>663</c:v>
                      </c:pt>
                      <c:pt idx="11">
                        <c:v>571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B2E5-4E4C-9E3A-E9645FB99EEF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KPIs'!$C$16:$N$16</c15:sqref>
                        </c15:formulaRef>
                      </c:ext>
                    </c:extLst>
                    <c:numCache>
                      <c:formatCode>"$"#,##0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B2E5-4E4C-9E3A-E9645FB99EEF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KPIs'!$B$17</c15:sqref>
                        </c15:formulaRef>
                      </c:ext>
                    </c:extLst>
                    <c:strCache>
                      <c:ptCount val="1"/>
                      <c:pt idx="0">
                        <c:v>KPI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KPIs'!$C$17:$N$17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B2E5-4E4C-9E3A-E9645FB99EEF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KPIs'!$B$18</c15:sqref>
                        </c15:formulaRef>
                      </c:ext>
                    </c:extLst>
                    <c:strCache>
                      <c:ptCount val="1"/>
                      <c:pt idx="0">
                        <c:v>Turnover</c:v>
                      </c:pt>
                    </c:strCache>
                  </c:strRef>
                </c:tx>
                <c:spPr>
                  <a:solidFill>
                    <a:schemeClr val="accent6">
                      <a:lumMod val="40000"/>
                      <a:lumOff val="60000"/>
                    </a:schemeClr>
                  </a:solidFill>
                  <a:ln>
                    <a:solidFill>
                      <a:schemeClr val="bg1"/>
                    </a:solidFill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KPIs'!$C$18:$N$18</c15:sqref>
                        </c15:formulaRef>
                      </c:ext>
                    </c:extLst>
                    <c:numCache>
                      <c:formatCode>#,##0.00</c:formatCode>
                      <c:ptCount val="12"/>
                      <c:pt idx="0">
                        <c:v>0.88020223967909084</c:v>
                      </c:pt>
                      <c:pt idx="1">
                        <c:v>0.63362822620632064</c:v>
                      </c:pt>
                      <c:pt idx="2">
                        <c:v>0.57411150961851976</c:v>
                      </c:pt>
                      <c:pt idx="3">
                        <c:v>0.9633717058319855</c:v>
                      </c:pt>
                      <c:pt idx="4">
                        <c:v>0.88751334044823904</c:v>
                      </c:pt>
                      <c:pt idx="5">
                        <c:v>1.3728394099421244</c:v>
                      </c:pt>
                      <c:pt idx="6">
                        <c:v>1.0043266517567877</c:v>
                      </c:pt>
                      <c:pt idx="7">
                        <c:v>1.3311697719567674</c:v>
                      </c:pt>
                      <c:pt idx="8">
                        <c:v>1.4594522783777115</c:v>
                      </c:pt>
                      <c:pt idx="9">
                        <c:v>2.0695283640216489</c:v>
                      </c:pt>
                      <c:pt idx="10">
                        <c:v>1.5917067614996629</c:v>
                      </c:pt>
                      <c:pt idx="11">
                        <c:v>1.4800371777256931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B2E5-4E4C-9E3A-E9645FB99EEF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KPIs'!$B$19</c15:sqref>
                        </c15:formulaRef>
                      </c:ext>
                    </c:extLst>
                    <c:strCache>
                      <c:ptCount val="1"/>
                      <c:pt idx="0">
                        <c:v>Sellthrough Rate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KPIs'!$C$19:$N$19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0.42130000000000001</c:v>
                      </c:pt>
                      <c:pt idx="1">
                        <c:v>0.2749125329770491</c:v>
                      </c:pt>
                      <c:pt idx="2">
                        <c:v>0.21499074494635001</c:v>
                      </c:pt>
                      <c:pt idx="3">
                        <c:v>0.23737856794568846</c:v>
                      </c:pt>
                      <c:pt idx="4">
                        <c:v>0.2677593986253558</c:v>
                      </c:pt>
                      <c:pt idx="5">
                        <c:v>0.31751397151613486</c:v>
                      </c:pt>
                      <c:pt idx="6">
                        <c:v>0.24112649480862938</c:v>
                      </c:pt>
                      <c:pt idx="7">
                        <c:v>0.24734297436118322</c:v>
                      </c:pt>
                      <c:pt idx="8">
                        <c:v>0.39951165025846169</c:v>
                      </c:pt>
                      <c:pt idx="9">
                        <c:v>0.48018019215180791</c:v>
                      </c:pt>
                      <c:pt idx="10">
                        <c:v>0.56474158619154036</c:v>
                      </c:pt>
                      <c:pt idx="11">
                        <c:v>0.71623431862404774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B2E5-4E4C-9E3A-E9645FB99EEF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KPIs'!$B$20</c15:sqref>
                        </c15:formulaRef>
                      </c:ext>
                    </c:extLst>
                    <c:strCache>
                      <c:ptCount val="1"/>
                      <c:pt idx="0">
                        <c:v>Dead Stock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KPIs'!$C$20:$N$20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426</c:v>
                      </c:pt>
                      <c:pt idx="1">
                        <c:v>107</c:v>
                      </c:pt>
                      <c:pt idx="2">
                        <c:v>197</c:v>
                      </c:pt>
                      <c:pt idx="3">
                        <c:v>123</c:v>
                      </c:pt>
                      <c:pt idx="4">
                        <c:v>435</c:v>
                      </c:pt>
                      <c:pt idx="5">
                        <c:v>479</c:v>
                      </c:pt>
                      <c:pt idx="6">
                        <c:v>433</c:v>
                      </c:pt>
                      <c:pt idx="7">
                        <c:v>213</c:v>
                      </c:pt>
                      <c:pt idx="8">
                        <c:v>156</c:v>
                      </c:pt>
                      <c:pt idx="9">
                        <c:v>290</c:v>
                      </c:pt>
                      <c:pt idx="10">
                        <c:v>193</c:v>
                      </c:pt>
                      <c:pt idx="11">
                        <c:v>311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B2E5-4E4C-9E3A-E9645FB99EEF}"/>
                  </c:ext>
                </c:extLst>
              </c15:ser>
            </c15:filteredBarSeries>
            <c15:filteredB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KPIs'!$B$22</c15:sqref>
                        </c15:formulaRef>
                      </c:ext>
                    </c:extLst>
                    <c:strCache>
                      <c:ptCount val="1"/>
                      <c:pt idx="0">
                        <c:v>Order Cycle Duration (Days)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KPIs'!$C$22:$N$22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</c:v>
                      </c:pt>
                      <c:pt idx="1">
                        <c:v>22</c:v>
                      </c:pt>
                      <c:pt idx="2">
                        <c:v>26</c:v>
                      </c:pt>
                      <c:pt idx="3">
                        <c:v>21</c:v>
                      </c:pt>
                      <c:pt idx="4">
                        <c:v>21</c:v>
                      </c:pt>
                      <c:pt idx="5">
                        <c:v>20</c:v>
                      </c:pt>
                      <c:pt idx="6">
                        <c:v>15</c:v>
                      </c:pt>
                      <c:pt idx="7">
                        <c:v>14</c:v>
                      </c:pt>
                      <c:pt idx="8">
                        <c:v>18</c:v>
                      </c:pt>
                      <c:pt idx="9">
                        <c:v>28</c:v>
                      </c:pt>
                      <c:pt idx="10">
                        <c:v>14</c:v>
                      </c:pt>
                      <c:pt idx="11">
                        <c:v>17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B2E5-4E4C-9E3A-E9645FB99EEF}"/>
                  </c:ext>
                </c:extLst>
              </c15:ser>
            </c15:filteredBarSeries>
          </c:ext>
        </c:extLst>
      </c:barChart>
      <c:catAx>
        <c:axId val="6883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32640"/>
        <c:crosses val="autoZero"/>
        <c:auto val="1"/>
        <c:lblAlgn val="ctr"/>
        <c:lblOffset val="100"/>
        <c:noMultiLvlLbl val="0"/>
      </c:catAx>
      <c:valAx>
        <c:axId val="6883264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31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5"/>
          <c:order val="15"/>
          <c:tx>
            <c:strRef>
              <c:f>'Inventory KPIs'!$B$21</c:f>
              <c:strCache>
                <c:ptCount val="1"/>
                <c:pt idx="0">
                  <c:v>Perfect Order Frequency</c:v>
                </c:pt>
              </c:strCache>
            </c:strRef>
          </c:tx>
          <c:spPr>
            <a:solidFill>
              <a:srgbClr val="13A4FD"/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'Inventory KPIs'!$C$5:$N$5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'Inventory KPIs'!$C$21:$N$21</c:f>
              <c:numCache>
                <c:formatCode>0%</c:formatCode>
                <c:ptCount val="12"/>
                <c:pt idx="0">
                  <c:v>0.46802325581395349</c:v>
                </c:pt>
                <c:pt idx="1">
                  <c:v>0.60490045941807047</c:v>
                </c:pt>
                <c:pt idx="2">
                  <c:v>0.32348367029548991</c:v>
                </c:pt>
                <c:pt idx="3">
                  <c:v>0.1766612641815235</c:v>
                </c:pt>
                <c:pt idx="4">
                  <c:v>0.31195840554592719</c:v>
                </c:pt>
                <c:pt idx="5">
                  <c:v>0.60744985673352436</c:v>
                </c:pt>
                <c:pt idx="6">
                  <c:v>0.66843971631205679</c:v>
                </c:pt>
                <c:pt idx="7">
                  <c:v>0.17737789203084833</c:v>
                </c:pt>
                <c:pt idx="8">
                  <c:v>0.54810495626822153</c:v>
                </c:pt>
                <c:pt idx="9">
                  <c:v>0.53194888178913735</c:v>
                </c:pt>
                <c:pt idx="10">
                  <c:v>0.39366515837104071</c:v>
                </c:pt>
                <c:pt idx="11">
                  <c:v>0.69702276707530653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EB-4942-8D55-58FCF70A9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9207552"/>
        <c:axId val="6920908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'Inventory KPIs'!$B$6</c15:sqref>
                        </c15:formulaRef>
                      </c:ext>
                    </c:extLst>
                    <c:strCache>
                      <c:ptCount val="1"/>
                      <c:pt idx="0">
                        <c:v>Inventory Measures</c:v>
                      </c:pt>
                    </c:strCache>
                  </c:strRef>
                </c:tx>
                <c:spPr>
                  <a:solidFill>
                    <a:schemeClr val="accent5">
                      <a:shade val="37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'Inventory KPIs'!$C$6:$N$6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7EB-4942-8D55-58FCF70A9E3E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KPIs'!$B$7</c15:sqref>
                        </c15:formulaRef>
                      </c:ext>
                    </c:extLst>
                    <c:strCache>
                      <c:ptCount val="1"/>
                      <c:pt idx="0">
                        <c:v>Purchase (Components)</c:v>
                      </c:pt>
                    </c:strCache>
                  </c:strRef>
                </c:tx>
                <c:spPr>
                  <a:solidFill>
                    <a:schemeClr val="accent5">
                      <a:shade val="4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KPIs'!$C$7:$N$7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47864</c:v>
                      </c:pt>
                      <c:pt idx="1">
                        <c:v>76638</c:v>
                      </c:pt>
                      <c:pt idx="2">
                        <c:v>76675</c:v>
                      </c:pt>
                      <c:pt idx="3">
                        <c:v>52555</c:v>
                      </c:pt>
                      <c:pt idx="4">
                        <c:v>70275</c:v>
                      </c:pt>
                      <c:pt idx="5">
                        <c:v>51317</c:v>
                      </c:pt>
                      <c:pt idx="6">
                        <c:v>47843</c:v>
                      </c:pt>
                      <c:pt idx="7">
                        <c:v>34511</c:v>
                      </c:pt>
                      <c:pt idx="8">
                        <c:v>52691</c:v>
                      </c:pt>
                      <c:pt idx="9">
                        <c:v>34921</c:v>
                      </c:pt>
                      <c:pt idx="10">
                        <c:v>43023</c:v>
                      </c:pt>
                      <c:pt idx="11">
                        <c:v>49492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7EB-4942-8D55-58FCF70A9E3E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KPIs'!$B$8</c15:sqref>
                        </c15:formulaRef>
                      </c:ext>
                    </c:extLst>
                    <c:strCache>
                      <c:ptCount val="1"/>
                      <c:pt idx="0">
                        <c:v>Defects (Components)</c:v>
                      </c:pt>
                    </c:strCache>
                  </c:strRef>
                </c:tx>
                <c:spPr>
                  <a:solidFill>
                    <a:schemeClr val="accent5">
                      <a:shade val="53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KPIs'!$C$8:$N$8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1765</c:v>
                      </c:pt>
                      <c:pt idx="1">
                        <c:v>1298</c:v>
                      </c:pt>
                      <c:pt idx="2">
                        <c:v>1127</c:v>
                      </c:pt>
                      <c:pt idx="3">
                        <c:v>942</c:v>
                      </c:pt>
                      <c:pt idx="4">
                        <c:v>1824</c:v>
                      </c:pt>
                      <c:pt idx="5">
                        <c:v>1595</c:v>
                      </c:pt>
                      <c:pt idx="6">
                        <c:v>709</c:v>
                      </c:pt>
                      <c:pt idx="7">
                        <c:v>1936</c:v>
                      </c:pt>
                      <c:pt idx="8">
                        <c:v>1653</c:v>
                      </c:pt>
                      <c:pt idx="9">
                        <c:v>1883</c:v>
                      </c:pt>
                      <c:pt idx="10">
                        <c:v>1689</c:v>
                      </c:pt>
                      <c:pt idx="11">
                        <c:v>1354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B7EB-4942-8D55-58FCF70A9E3E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KPIs'!$B$9</c15:sqref>
                        </c15:formulaRef>
                      </c:ext>
                    </c:extLst>
                    <c:strCache>
                      <c:ptCount val="1"/>
                      <c:pt idx="0">
                        <c:v>Components per Finshed Good</c:v>
                      </c:pt>
                    </c:strCache>
                  </c:strRef>
                </c:tx>
                <c:spPr>
                  <a:solidFill>
                    <a:schemeClr val="accent5">
                      <a:shade val="61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KPIs'!$C$9:$N$9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</c:v>
                      </c:pt>
                      <c:pt idx="1">
                        <c:v>10</c:v>
                      </c:pt>
                      <c:pt idx="2">
                        <c:v>10</c:v>
                      </c:pt>
                      <c:pt idx="3">
                        <c:v>10</c:v>
                      </c:pt>
                      <c:pt idx="4">
                        <c:v>10</c:v>
                      </c:pt>
                      <c:pt idx="5">
                        <c:v>10</c:v>
                      </c:pt>
                      <c:pt idx="6">
                        <c:v>10</c:v>
                      </c:pt>
                      <c:pt idx="7">
                        <c:v>10</c:v>
                      </c:pt>
                      <c:pt idx="8">
                        <c:v>10</c:v>
                      </c:pt>
                      <c:pt idx="9">
                        <c:v>10</c:v>
                      </c:pt>
                      <c:pt idx="10">
                        <c:v>10</c:v>
                      </c:pt>
                      <c:pt idx="11">
                        <c:v>10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7EB-4942-8D55-58FCF70A9E3E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KPIs'!$B$10</c15:sqref>
                        </c15:formulaRef>
                      </c:ext>
                    </c:extLst>
                    <c:strCache>
                      <c:ptCount val="1"/>
                      <c:pt idx="0">
                        <c:v>Finished Goods Produced (Units)</c:v>
                      </c:pt>
                    </c:strCache>
                  </c:strRef>
                </c:tx>
                <c:spPr>
                  <a:solidFill>
                    <a:schemeClr val="accent5">
                      <a:shade val="68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KPIs'!$C$10:$N$10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4786.3999999999996</c:v>
                      </c:pt>
                      <c:pt idx="1">
                        <c:v>7663.8</c:v>
                      </c:pt>
                      <c:pt idx="2">
                        <c:v>7667.5</c:v>
                      </c:pt>
                      <c:pt idx="3">
                        <c:v>5255.5</c:v>
                      </c:pt>
                      <c:pt idx="4">
                        <c:v>7027.5</c:v>
                      </c:pt>
                      <c:pt idx="5">
                        <c:v>5131.7</c:v>
                      </c:pt>
                      <c:pt idx="6">
                        <c:v>4784.3</c:v>
                      </c:pt>
                      <c:pt idx="7">
                        <c:v>3451.1</c:v>
                      </c:pt>
                      <c:pt idx="8">
                        <c:v>5269.1</c:v>
                      </c:pt>
                      <c:pt idx="9">
                        <c:v>3492.1</c:v>
                      </c:pt>
                      <c:pt idx="10">
                        <c:v>4302.3</c:v>
                      </c:pt>
                      <c:pt idx="11">
                        <c:v>4949.2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B7EB-4942-8D55-58FCF70A9E3E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KPIs'!$B$11</c15:sqref>
                        </c15:formulaRef>
                      </c:ext>
                    </c:extLst>
                    <c:strCache>
                      <c:ptCount val="1"/>
                      <c:pt idx="0">
                        <c:v>Finished Goods Inventory (Units)</c:v>
                      </c:pt>
                    </c:strCache>
                  </c:strRef>
                </c:tx>
                <c:spPr>
                  <a:solidFill>
                    <a:schemeClr val="accent5">
                      <a:shade val="76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KPIs'!$C$11:$N$11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10000</c:v>
                      </c:pt>
                      <c:pt idx="1">
                        <c:v>12807.8</c:v>
                      </c:pt>
                      <c:pt idx="2">
                        <c:v>16073.3</c:v>
                      </c:pt>
                      <c:pt idx="3">
                        <c:v>16265.8</c:v>
                      </c:pt>
                      <c:pt idx="4">
                        <c:v>17056.3</c:v>
                      </c:pt>
                      <c:pt idx="5">
                        <c:v>15143</c:v>
                      </c:pt>
                      <c:pt idx="6">
                        <c:v>15122.3</c:v>
                      </c:pt>
                      <c:pt idx="7">
                        <c:v>13979.399999999998</c:v>
                      </c:pt>
                      <c:pt idx="8">
                        <c:v>11558.5</c:v>
                      </c:pt>
                      <c:pt idx="9">
                        <c:v>7823.6</c:v>
                      </c:pt>
                      <c:pt idx="10">
                        <c:v>5277.9000000000015</c:v>
                      </c:pt>
                      <c:pt idx="11">
                        <c:v>2902.1000000000022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B7EB-4942-8D55-58FCF70A9E3E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KPIs'!$B$12</c15:sqref>
                        </c15:formulaRef>
                      </c:ext>
                    </c:extLst>
                    <c:strCache>
                      <c:ptCount val="1"/>
                      <c:pt idx="0">
                        <c:v>Sales (Units)</c:v>
                      </c:pt>
                    </c:strCache>
                  </c:strRef>
                </c:tx>
                <c:spPr>
                  <a:solidFill>
                    <a:schemeClr val="accent5">
                      <a:shade val="84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KPIs'!$C$12:$N$12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4213</c:v>
                      </c:pt>
                      <c:pt idx="1">
                        <c:v>4856</c:v>
                      </c:pt>
                      <c:pt idx="2">
                        <c:v>4402</c:v>
                      </c:pt>
                      <c:pt idx="3">
                        <c:v>5063</c:v>
                      </c:pt>
                      <c:pt idx="4">
                        <c:v>6237</c:v>
                      </c:pt>
                      <c:pt idx="5">
                        <c:v>7045</c:v>
                      </c:pt>
                      <c:pt idx="6">
                        <c:v>4805</c:v>
                      </c:pt>
                      <c:pt idx="7">
                        <c:v>4594</c:v>
                      </c:pt>
                      <c:pt idx="8">
                        <c:v>7690</c:v>
                      </c:pt>
                      <c:pt idx="9">
                        <c:v>7227</c:v>
                      </c:pt>
                      <c:pt idx="10">
                        <c:v>6848</c:v>
                      </c:pt>
                      <c:pt idx="11">
                        <c:v>7325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B7EB-4942-8D55-58FCF70A9E3E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KPIs'!$B$13</c15:sqref>
                        </c15:formulaRef>
                      </c:ext>
                    </c:extLst>
                    <c:strCache>
                      <c:ptCount val="1"/>
                      <c:pt idx="0">
                        <c:v>Inventory Loss (Units)</c:v>
                      </c:pt>
                    </c:strCache>
                  </c:strRef>
                </c:tx>
                <c:spPr>
                  <a:solidFill>
                    <a:schemeClr val="accent5">
                      <a:shade val="92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KPIs'!$C$13:$N$13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426</c:v>
                      </c:pt>
                      <c:pt idx="1">
                        <c:v>107</c:v>
                      </c:pt>
                      <c:pt idx="2">
                        <c:v>197</c:v>
                      </c:pt>
                      <c:pt idx="3">
                        <c:v>123</c:v>
                      </c:pt>
                      <c:pt idx="4">
                        <c:v>435</c:v>
                      </c:pt>
                      <c:pt idx="5">
                        <c:v>479</c:v>
                      </c:pt>
                      <c:pt idx="6">
                        <c:v>433</c:v>
                      </c:pt>
                      <c:pt idx="7">
                        <c:v>213</c:v>
                      </c:pt>
                      <c:pt idx="8">
                        <c:v>156</c:v>
                      </c:pt>
                      <c:pt idx="9">
                        <c:v>290</c:v>
                      </c:pt>
                      <c:pt idx="10">
                        <c:v>193</c:v>
                      </c:pt>
                      <c:pt idx="11">
                        <c:v>311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B7EB-4942-8D55-58FCF70A9E3E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KPIs'!$B$14</c15:sqref>
                        </c15:formulaRef>
                      </c:ext>
                    </c:extLst>
                    <c:strCache>
                      <c:ptCount val="1"/>
                      <c:pt idx="0">
                        <c:v>Perfect Order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KPIs'!$C$14:$N$14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322</c:v>
                      </c:pt>
                      <c:pt idx="1">
                        <c:v>395</c:v>
                      </c:pt>
                      <c:pt idx="2">
                        <c:v>208</c:v>
                      </c:pt>
                      <c:pt idx="3">
                        <c:v>109</c:v>
                      </c:pt>
                      <c:pt idx="4">
                        <c:v>180</c:v>
                      </c:pt>
                      <c:pt idx="5">
                        <c:v>424</c:v>
                      </c:pt>
                      <c:pt idx="6">
                        <c:v>377</c:v>
                      </c:pt>
                      <c:pt idx="7">
                        <c:v>138</c:v>
                      </c:pt>
                      <c:pt idx="8">
                        <c:v>376</c:v>
                      </c:pt>
                      <c:pt idx="9">
                        <c:v>333</c:v>
                      </c:pt>
                      <c:pt idx="10">
                        <c:v>261</c:v>
                      </c:pt>
                      <c:pt idx="11">
                        <c:v>398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B7EB-4942-8D55-58FCF70A9E3E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KPIs'!$B$15</c15:sqref>
                        </c15:formulaRef>
                      </c:ext>
                    </c:extLst>
                    <c:strCache>
                      <c:ptCount val="1"/>
                      <c:pt idx="0">
                        <c:v>Total Orders</c:v>
                      </c:pt>
                    </c:strCache>
                  </c:strRef>
                </c:tx>
                <c:spPr>
                  <a:solidFill>
                    <a:schemeClr val="accent5">
                      <a:tint val="93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KPIs'!$C$15:$N$15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688</c:v>
                      </c:pt>
                      <c:pt idx="1">
                        <c:v>653</c:v>
                      </c:pt>
                      <c:pt idx="2">
                        <c:v>643</c:v>
                      </c:pt>
                      <c:pt idx="3">
                        <c:v>617</c:v>
                      </c:pt>
                      <c:pt idx="4">
                        <c:v>577</c:v>
                      </c:pt>
                      <c:pt idx="5">
                        <c:v>698</c:v>
                      </c:pt>
                      <c:pt idx="6">
                        <c:v>564</c:v>
                      </c:pt>
                      <c:pt idx="7">
                        <c:v>778</c:v>
                      </c:pt>
                      <c:pt idx="8">
                        <c:v>686</c:v>
                      </c:pt>
                      <c:pt idx="9">
                        <c:v>626</c:v>
                      </c:pt>
                      <c:pt idx="10">
                        <c:v>663</c:v>
                      </c:pt>
                      <c:pt idx="11">
                        <c:v>571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B7EB-4942-8D55-58FCF70A9E3E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5">
                      <a:tint val="8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KPIs'!$C$16:$N$16</c15:sqref>
                        </c15:formulaRef>
                      </c:ext>
                    </c:extLst>
                    <c:numCache>
                      <c:formatCode>"$"#,##0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B7EB-4942-8D55-58FCF70A9E3E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KPIs'!$B$17</c15:sqref>
                        </c15:formulaRef>
                      </c:ext>
                    </c:extLst>
                    <c:strCache>
                      <c:ptCount val="1"/>
                      <c:pt idx="0">
                        <c:v>KPI</c:v>
                      </c:pt>
                    </c:strCache>
                  </c:strRef>
                </c:tx>
                <c:spPr>
                  <a:solidFill>
                    <a:schemeClr val="accent5">
                      <a:tint val="77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KPIs'!$C$17:$N$17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B7EB-4942-8D55-58FCF70A9E3E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KPIs'!$B$18</c15:sqref>
                        </c15:formulaRef>
                      </c:ext>
                    </c:extLst>
                    <c:strCache>
                      <c:ptCount val="1"/>
                      <c:pt idx="0">
                        <c:v>Turnover</c:v>
                      </c:pt>
                    </c:strCache>
                  </c:strRef>
                </c:tx>
                <c:spPr>
                  <a:solidFill>
                    <a:schemeClr val="accent5">
                      <a:tint val="69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KPIs'!$C$18:$N$18</c15:sqref>
                        </c15:formulaRef>
                      </c:ext>
                    </c:extLst>
                    <c:numCache>
                      <c:formatCode>#,##0.00</c:formatCode>
                      <c:ptCount val="12"/>
                      <c:pt idx="0">
                        <c:v>0.88020223967909084</c:v>
                      </c:pt>
                      <c:pt idx="1">
                        <c:v>0.63362822620632064</c:v>
                      </c:pt>
                      <c:pt idx="2">
                        <c:v>0.57411150961851976</c:v>
                      </c:pt>
                      <c:pt idx="3">
                        <c:v>0.9633717058319855</c:v>
                      </c:pt>
                      <c:pt idx="4">
                        <c:v>0.88751334044823904</c:v>
                      </c:pt>
                      <c:pt idx="5">
                        <c:v>1.3728394099421244</c:v>
                      </c:pt>
                      <c:pt idx="6">
                        <c:v>1.0043266517567877</c:v>
                      </c:pt>
                      <c:pt idx="7">
                        <c:v>1.3311697719567674</c:v>
                      </c:pt>
                      <c:pt idx="8">
                        <c:v>1.4594522783777115</c:v>
                      </c:pt>
                      <c:pt idx="9">
                        <c:v>2.0695283640216489</c:v>
                      </c:pt>
                      <c:pt idx="10">
                        <c:v>1.5917067614996629</c:v>
                      </c:pt>
                      <c:pt idx="11">
                        <c:v>1.4800371777256931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B7EB-4942-8D55-58FCF70A9E3E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KPIs'!$B$19</c15:sqref>
                        </c15:formulaRef>
                      </c:ext>
                    </c:extLst>
                    <c:strCache>
                      <c:ptCount val="1"/>
                      <c:pt idx="0">
                        <c:v>Sellthrough Rate</c:v>
                      </c:pt>
                    </c:strCache>
                  </c:strRef>
                </c:tx>
                <c:spPr>
                  <a:solidFill>
                    <a:schemeClr val="accent5">
                      <a:tint val="62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KPIs'!$C$19:$N$19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0.42130000000000001</c:v>
                      </c:pt>
                      <c:pt idx="1">
                        <c:v>0.2749125329770491</c:v>
                      </c:pt>
                      <c:pt idx="2">
                        <c:v>0.21499074494635001</c:v>
                      </c:pt>
                      <c:pt idx="3">
                        <c:v>0.23737856794568846</c:v>
                      </c:pt>
                      <c:pt idx="4">
                        <c:v>0.2677593986253558</c:v>
                      </c:pt>
                      <c:pt idx="5">
                        <c:v>0.31751397151613486</c:v>
                      </c:pt>
                      <c:pt idx="6">
                        <c:v>0.24112649480862938</c:v>
                      </c:pt>
                      <c:pt idx="7">
                        <c:v>0.24734297436118322</c:v>
                      </c:pt>
                      <c:pt idx="8">
                        <c:v>0.39951165025846169</c:v>
                      </c:pt>
                      <c:pt idx="9">
                        <c:v>0.48018019215180791</c:v>
                      </c:pt>
                      <c:pt idx="10">
                        <c:v>0.56474158619154036</c:v>
                      </c:pt>
                      <c:pt idx="11">
                        <c:v>0.71623431862404774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B7EB-4942-8D55-58FCF70A9E3E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KPIs'!$B$20</c15:sqref>
                        </c15:formulaRef>
                      </c:ext>
                    </c:extLst>
                    <c:strCache>
                      <c:ptCount val="1"/>
                      <c:pt idx="0">
                        <c:v>Dead Stock</c:v>
                      </c:pt>
                    </c:strCache>
                  </c:strRef>
                </c:tx>
                <c:spPr>
                  <a:solidFill>
                    <a:schemeClr val="accent5">
                      <a:tint val="54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KPIs'!$C$20:$N$20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426</c:v>
                      </c:pt>
                      <c:pt idx="1">
                        <c:v>107</c:v>
                      </c:pt>
                      <c:pt idx="2">
                        <c:v>197</c:v>
                      </c:pt>
                      <c:pt idx="3">
                        <c:v>123</c:v>
                      </c:pt>
                      <c:pt idx="4">
                        <c:v>435</c:v>
                      </c:pt>
                      <c:pt idx="5">
                        <c:v>479</c:v>
                      </c:pt>
                      <c:pt idx="6">
                        <c:v>433</c:v>
                      </c:pt>
                      <c:pt idx="7">
                        <c:v>213</c:v>
                      </c:pt>
                      <c:pt idx="8">
                        <c:v>156</c:v>
                      </c:pt>
                      <c:pt idx="9">
                        <c:v>290</c:v>
                      </c:pt>
                      <c:pt idx="10">
                        <c:v>193</c:v>
                      </c:pt>
                      <c:pt idx="11">
                        <c:v>311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B7EB-4942-8D55-58FCF70A9E3E}"/>
                  </c:ext>
                </c:extLst>
              </c15:ser>
            </c15:filteredBarSeries>
            <c15:filteredB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KPIs'!$B$22</c15:sqref>
                        </c15:formulaRef>
                      </c:ext>
                    </c:extLst>
                    <c:strCache>
                      <c:ptCount val="1"/>
                      <c:pt idx="0">
                        <c:v>Order Cycle Duration (Days)</c:v>
                      </c:pt>
                    </c:strCache>
                  </c:strRef>
                </c:tx>
                <c:spPr>
                  <a:solidFill>
                    <a:schemeClr val="accent5">
                      <a:tint val="38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'Inventory KPIs'!$C$22:$N$22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</c:v>
                      </c:pt>
                      <c:pt idx="1">
                        <c:v>22</c:v>
                      </c:pt>
                      <c:pt idx="2">
                        <c:v>26</c:v>
                      </c:pt>
                      <c:pt idx="3">
                        <c:v>21</c:v>
                      </c:pt>
                      <c:pt idx="4">
                        <c:v>21</c:v>
                      </c:pt>
                      <c:pt idx="5">
                        <c:v>20</c:v>
                      </c:pt>
                      <c:pt idx="6">
                        <c:v>15</c:v>
                      </c:pt>
                      <c:pt idx="7">
                        <c:v>14</c:v>
                      </c:pt>
                      <c:pt idx="8">
                        <c:v>18</c:v>
                      </c:pt>
                      <c:pt idx="9">
                        <c:v>28</c:v>
                      </c:pt>
                      <c:pt idx="10">
                        <c:v>14</c:v>
                      </c:pt>
                      <c:pt idx="11">
                        <c:v>17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B7EB-4942-8D55-58FCF70A9E3E}"/>
                  </c:ext>
                </c:extLst>
              </c15:ser>
            </c15:filteredBarSeries>
          </c:ext>
        </c:extLst>
      </c:barChart>
      <c:catAx>
        <c:axId val="6920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209088"/>
        <c:crosses val="autoZero"/>
        <c:auto val="1"/>
        <c:lblAlgn val="ctr"/>
        <c:lblOffset val="100"/>
        <c:noMultiLvlLbl val="0"/>
      </c:catAx>
      <c:valAx>
        <c:axId val="6920908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207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4"/>
          <c:order val="14"/>
          <c:tx>
            <c:strRef>
              <c:f>'Retail KPIs'!$B$20</c:f>
              <c:strCache>
                <c:ptCount val="1"/>
                <c:pt idx="0">
                  <c:v>Current Ratio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 w="25400">
              <a:noFill/>
            </a:ln>
            <a:effectLst/>
          </c:spPr>
          <c:cat>
            <c:strRef>
              <c:f>'Retail KPIs'!$C$5:$O$5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Annual</c:v>
                </c:pt>
              </c:strCache>
            </c:strRef>
          </c:cat>
          <c:val>
            <c:numRef>
              <c:f>'Retail KPIs'!$C$20:$O$20</c:f>
              <c:numCache>
                <c:formatCode>0%</c:formatCode>
                <c:ptCount val="13"/>
                <c:pt idx="0">
                  <c:v>1.1111111111111112</c:v>
                </c:pt>
                <c:pt idx="1">
                  <c:v>1.0625</c:v>
                </c:pt>
                <c:pt idx="2">
                  <c:v>1.125</c:v>
                </c:pt>
                <c:pt idx="3">
                  <c:v>1.1764705882352942</c:v>
                </c:pt>
                <c:pt idx="4">
                  <c:v>1.1111111111111112</c:v>
                </c:pt>
                <c:pt idx="5">
                  <c:v>1</c:v>
                </c:pt>
                <c:pt idx="6">
                  <c:v>0.89473684210526316</c:v>
                </c:pt>
                <c:pt idx="7">
                  <c:v>1.2857142857142858</c:v>
                </c:pt>
                <c:pt idx="8">
                  <c:v>1.0625</c:v>
                </c:pt>
                <c:pt idx="9">
                  <c:v>1.1333333333333333</c:v>
                </c:pt>
                <c:pt idx="10">
                  <c:v>1.3333333333333333</c:v>
                </c:pt>
                <c:pt idx="11">
                  <c:v>1.0625</c:v>
                </c:pt>
                <c:pt idx="12">
                  <c:v>1.1131925504119777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53-4C03-851D-F9AC0F9F8C7B}"/>
            </c:ext>
          </c:extLst>
        </c:ser>
        <c:ser>
          <c:idx val="15"/>
          <c:order val="15"/>
          <c:tx>
            <c:strRef>
              <c:f>'Retail KPIs'!$B$21</c:f>
              <c:strCache>
                <c:ptCount val="1"/>
                <c:pt idx="0">
                  <c:v>Quick Ratio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strRef>
              <c:f>'Retail KPIs'!$C$5:$O$5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Annual</c:v>
                </c:pt>
              </c:strCache>
            </c:strRef>
          </c:cat>
          <c:val>
            <c:numRef>
              <c:f>'Retail KPIs'!$C$21:$O$21</c:f>
              <c:numCache>
                <c:formatCode>0%</c:formatCode>
                <c:ptCount val="13"/>
                <c:pt idx="0">
                  <c:v>0.72222222222222221</c:v>
                </c:pt>
                <c:pt idx="1">
                  <c:v>0.5</c:v>
                </c:pt>
                <c:pt idx="2">
                  <c:v>0.5625</c:v>
                </c:pt>
                <c:pt idx="3">
                  <c:v>0.76470588235294112</c:v>
                </c:pt>
                <c:pt idx="4">
                  <c:v>0.5</c:v>
                </c:pt>
                <c:pt idx="5">
                  <c:v>0.5</c:v>
                </c:pt>
                <c:pt idx="6">
                  <c:v>0.47368421052631576</c:v>
                </c:pt>
                <c:pt idx="7">
                  <c:v>0.5714285714285714</c:v>
                </c:pt>
                <c:pt idx="8">
                  <c:v>0.625</c:v>
                </c:pt>
                <c:pt idx="9">
                  <c:v>0.4</c:v>
                </c:pt>
                <c:pt idx="10">
                  <c:v>0.66666666666666663</c:v>
                </c:pt>
                <c:pt idx="11">
                  <c:v>0.5</c:v>
                </c:pt>
                <c:pt idx="12">
                  <c:v>0.56551729609972645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53-4C03-851D-F9AC0F9F8C7B}"/>
            </c:ext>
          </c:extLst>
        </c:ser>
        <c:ser>
          <c:idx val="16"/>
          <c:order val="16"/>
          <c:tx>
            <c:v>Inventory Turnover</c:v>
          </c:tx>
          <c:spPr>
            <a:solidFill>
              <a:schemeClr val="accent5">
                <a:lumMod val="80000"/>
                <a:lumOff val="20000"/>
              </a:schemeClr>
            </a:solidFill>
            <a:ln w="25400">
              <a:noFill/>
            </a:ln>
            <a:effectLst/>
          </c:spPr>
          <c:cat>
            <c:strLit>
              <c:ptCount val="13"/>
              <c:pt idx="0">
                <c:v>Jan</c:v>
              </c:pt>
              <c:pt idx="1">
                <c:v>Feb</c:v>
              </c:pt>
              <c:pt idx="2">
                <c:v>Mar</c:v>
              </c:pt>
              <c:pt idx="3">
                <c:v>Apr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Aug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Dec</c:v>
              </c:pt>
              <c:pt idx="12">
                <c:v>Annual</c:v>
              </c:pt>
            </c:strLit>
          </c:cat>
          <c:val>
            <c:numLit>
              <c:formatCode>General</c:formatCode>
              <c:ptCount val="13"/>
              <c:pt idx="0">
                <c:v>2.7</c:v>
              </c:pt>
              <c:pt idx="1">
                <c:v>2</c:v>
              </c:pt>
              <c:pt idx="2">
                <c:v>2</c:v>
              </c:pt>
              <c:pt idx="3">
                <c:v>2.7</c:v>
              </c:pt>
              <c:pt idx="4">
                <c:v>1.5</c:v>
              </c:pt>
              <c:pt idx="5">
                <c:v>2.1</c:v>
              </c:pt>
              <c:pt idx="6">
                <c:v>2.4</c:v>
              </c:pt>
              <c:pt idx="7">
                <c:v>1.8</c:v>
              </c:pt>
              <c:pt idx="8">
                <c:v>2.4</c:v>
              </c:pt>
              <c:pt idx="9">
                <c:v>1.5</c:v>
              </c:pt>
              <c:pt idx="10">
                <c:v>1.7</c:v>
              </c:pt>
              <c:pt idx="11">
                <c:v>1.9</c:v>
              </c:pt>
            </c:numLit>
          </c:val>
          <c:extLst>
            <c:ext xmlns:c16="http://schemas.microsoft.com/office/drawing/2014/chart" uri="{C3380CC4-5D6E-409C-BE32-E72D297353CC}">
              <c16:uniqueId val="{00000002-8E53-4C03-851D-F9AC0F9F8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8549840"/>
        <c:axId val="578550824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'Retail KPIs'!$B$6</c15:sqref>
                        </c15:formulaRef>
                      </c:ext>
                    </c:extLst>
                    <c:strCache>
                      <c:ptCount val="1"/>
                      <c:pt idx="0">
                        <c:v>Measures ($M)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 w="25400">
                    <a:noFill/>
                  </a:ln>
                  <a:effectLst/>
                </c:spPr>
                <c:cat>
                  <c:strRef>
                    <c:extLst>
                      <c:ext uri="{02D57815-91ED-43cb-92C2-25804820EDAC}">
                        <c15:formulaRef>
                          <c15:sqref>'Retail KPIs'!$C$5:$O$5</c15:sqref>
                        </c15:formulaRef>
                      </c:ext>
                    </c:extLst>
                    <c:strCache>
                      <c:ptCount val="13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Annual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'Retail KPIs'!$C$6:$O$6</c15:sqref>
                        </c15:formulaRef>
                      </c:ext>
                    </c:extLst>
                    <c:numCache>
                      <c:formatCode>General</c:formatCode>
                      <c:ptCount val="1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8E53-4C03-851D-F9AC0F9F8C7B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KPIs'!$B$7</c15:sqref>
                        </c15:formulaRef>
                      </c:ext>
                    </c:extLst>
                    <c:strCache>
                      <c:ptCount val="1"/>
                      <c:pt idx="0">
                        <c:v>Current Assets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 w="25400"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KPIs'!$C$5:$O$5</c15:sqref>
                        </c15:formulaRef>
                      </c:ext>
                    </c:extLst>
                    <c:strCache>
                      <c:ptCount val="13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Annual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KPIs'!$C$7:$O$7</c15:sqref>
                        </c15:formulaRef>
                      </c:ext>
                    </c:extLst>
                    <c:numCache>
                      <c:formatCode>#,##0.0</c:formatCode>
                      <c:ptCount val="13"/>
                      <c:pt idx="0">
                        <c:v>20</c:v>
                      </c:pt>
                      <c:pt idx="1">
                        <c:v>17</c:v>
                      </c:pt>
                      <c:pt idx="2">
                        <c:v>18</c:v>
                      </c:pt>
                      <c:pt idx="3">
                        <c:v>20</c:v>
                      </c:pt>
                      <c:pt idx="4">
                        <c:v>20</c:v>
                      </c:pt>
                      <c:pt idx="5">
                        <c:v>18</c:v>
                      </c:pt>
                      <c:pt idx="6">
                        <c:v>17</c:v>
                      </c:pt>
                      <c:pt idx="7">
                        <c:v>18</c:v>
                      </c:pt>
                      <c:pt idx="8">
                        <c:v>17</c:v>
                      </c:pt>
                      <c:pt idx="9">
                        <c:v>17</c:v>
                      </c:pt>
                      <c:pt idx="10">
                        <c:v>20</c:v>
                      </c:pt>
                      <c:pt idx="11">
                        <c:v>17</c:v>
                      </c:pt>
                      <c:pt idx="12" formatCode="&quot;$&quot;#,##0">
                        <c:v>17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E53-4C03-851D-F9AC0F9F8C7B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KPIs'!$B$8</c15:sqref>
                        </c15:formulaRef>
                      </c:ext>
                    </c:extLst>
                    <c:strCache>
                      <c:ptCount val="1"/>
                      <c:pt idx="0">
                        <c:v>Inventory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 w="25400"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KPIs'!$C$5:$O$5</c15:sqref>
                        </c15:formulaRef>
                      </c:ext>
                    </c:extLst>
                    <c:strCache>
                      <c:ptCount val="13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Annual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KPIs'!$C$8:$O$8</c15:sqref>
                        </c15:formulaRef>
                      </c:ext>
                    </c:extLst>
                    <c:numCache>
                      <c:formatCode>#,##0.0</c:formatCode>
                      <c:ptCount val="13"/>
                      <c:pt idx="0">
                        <c:v>7</c:v>
                      </c:pt>
                      <c:pt idx="1">
                        <c:v>9</c:v>
                      </c:pt>
                      <c:pt idx="2">
                        <c:v>9</c:v>
                      </c:pt>
                      <c:pt idx="3">
                        <c:v>7</c:v>
                      </c:pt>
                      <c:pt idx="4">
                        <c:v>11</c:v>
                      </c:pt>
                      <c:pt idx="5">
                        <c:v>9</c:v>
                      </c:pt>
                      <c:pt idx="6">
                        <c:v>8</c:v>
                      </c:pt>
                      <c:pt idx="7">
                        <c:v>10</c:v>
                      </c:pt>
                      <c:pt idx="8">
                        <c:v>7</c:v>
                      </c:pt>
                      <c:pt idx="9">
                        <c:v>11</c:v>
                      </c:pt>
                      <c:pt idx="10">
                        <c:v>10</c:v>
                      </c:pt>
                      <c:pt idx="11">
                        <c:v>9</c:v>
                      </c:pt>
                      <c:pt idx="12" formatCode="&quot;$&quot;#,##0">
                        <c:v>107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E53-4C03-851D-F9AC0F9F8C7B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KPIs'!$B$9</c15:sqref>
                        </c15:formulaRef>
                      </c:ext>
                    </c:extLst>
                    <c:strCache>
                      <c:ptCount val="1"/>
                      <c:pt idx="0">
                        <c:v>Current Liabilities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 w="25400"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KPIs'!$C$5:$O$5</c15:sqref>
                        </c15:formulaRef>
                      </c:ext>
                    </c:extLst>
                    <c:strCache>
                      <c:ptCount val="13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Annual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KPIs'!$C$9:$O$9</c15:sqref>
                        </c15:formulaRef>
                      </c:ext>
                    </c:extLst>
                    <c:numCache>
                      <c:formatCode>#,##0.0</c:formatCode>
                      <c:ptCount val="13"/>
                      <c:pt idx="0">
                        <c:v>18</c:v>
                      </c:pt>
                      <c:pt idx="1">
                        <c:v>16</c:v>
                      </c:pt>
                      <c:pt idx="2">
                        <c:v>16</c:v>
                      </c:pt>
                      <c:pt idx="3">
                        <c:v>17</c:v>
                      </c:pt>
                      <c:pt idx="4">
                        <c:v>18</c:v>
                      </c:pt>
                      <c:pt idx="5">
                        <c:v>18</c:v>
                      </c:pt>
                      <c:pt idx="6">
                        <c:v>19</c:v>
                      </c:pt>
                      <c:pt idx="7">
                        <c:v>14</c:v>
                      </c:pt>
                      <c:pt idx="8">
                        <c:v>16</c:v>
                      </c:pt>
                      <c:pt idx="9">
                        <c:v>15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 formatCode="&quot;$&quot;#,##0">
                        <c:v>198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E53-4C03-851D-F9AC0F9F8C7B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KPIs'!$B$10</c15:sqref>
                        </c15:formulaRef>
                      </c:ext>
                    </c:extLst>
                    <c:strCache>
                      <c:ptCount val="1"/>
                      <c:pt idx="0">
                        <c:v>Sales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 w="25400"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KPIs'!$C$5:$O$5</c15:sqref>
                        </c15:formulaRef>
                      </c:ext>
                    </c:extLst>
                    <c:strCache>
                      <c:ptCount val="13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Annual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KPIs'!$C$10:$O$10</c15:sqref>
                        </c15:formulaRef>
                      </c:ext>
                    </c:extLst>
                    <c:numCache>
                      <c:formatCode>"$"#,##0</c:formatCode>
                      <c:ptCount val="1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8E53-4C03-851D-F9AC0F9F8C7B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KPIs'!$B$11</c15:sqref>
                        </c15:formulaRef>
                      </c:ext>
                    </c:extLst>
                    <c:strCache>
                      <c:ptCount val="1"/>
                      <c:pt idx="0">
                        <c:v>Direct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 w="25400"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KPIs'!$C$5:$O$5</c15:sqref>
                        </c15:formulaRef>
                      </c:ext>
                    </c:extLst>
                    <c:strCache>
                      <c:ptCount val="13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Annual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KPIs'!$C$11:$O$11</c15:sqref>
                        </c15:formulaRef>
                      </c:ext>
                    </c:extLst>
                    <c:numCache>
                      <c:formatCode>#,##0.0</c:formatCode>
                      <c:ptCount val="13"/>
                      <c:pt idx="0">
                        <c:v>7</c:v>
                      </c:pt>
                      <c:pt idx="1">
                        <c:v>8</c:v>
                      </c:pt>
                      <c:pt idx="2">
                        <c:v>9</c:v>
                      </c:pt>
                      <c:pt idx="3">
                        <c:v>9</c:v>
                      </c:pt>
                      <c:pt idx="4">
                        <c:v>7</c:v>
                      </c:pt>
                      <c:pt idx="5">
                        <c:v>7</c:v>
                      </c:pt>
                      <c:pt idx="6">
                        <c:v>8</c:v>
                      </c:pt>
                      <c:pt idx="7">
                        <c:v>7</c:v>
                      </c:pt>
                      <c:pt idx="8">
                        <c:v>6</c:v>
                      </c:pt>
                      <c:pt idx="9">
                        <c:v>6</c:v>
                      </c:pt>
                      <c:pt idx="10">
                        <c:v>7</c:v>
                      </c:pt>
                      <c:pt idx="11">
                        <c:v>6</c:v>
                      </c:pt>
                      <c:pt idx="12" formatCode="&quot;$&quot;#,##0">
                        <c:v>87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8E53-4C03-851D-F9AC0F9F8C7B}"/>
                  </c:ext>
                </c:extLst>
              </c15:ser>
            </c15:filteredAreaSeries>
            <c15:filteredArea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KPIs'!$B$12</c15:sqref>
                        </c15:formulaRef>
                      </c:ext>
                    </c:extLst>
                    <c:strCache>
                      <c:ptCount val="1"/>
                      <c:pt idx="0">
                        <c:v>Indirect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KPIs'!$C$5:$O$5</c15:sqref>
                        </c15:formulaRef>
                      </c:ext>
                    </c:extLst>
                    <c:strCache>
                      <c:ptCount val="13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Annual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KPIs'!$C$12:$O$12</c15:sqref>
                        </c15:formulaRef>
                      </c:ext>
                    </c:extLst>
                    <c:numCache>
                      <c:formatCode>#,##0.0</c:formatCode>
                      <c:ptCount val="13"/>
                      <c:pt idx="0">
                        <c:v>6</c:v>
                      </c:pt>
                      <c:pt idx="1">
                        <c:v>5</c:v>
                      </c:pt>
                      <c:pt idx="2">
                        <c:v>5</c:v>
                      </c:pt>
                      <c:pt idx="3">
                        <c:v>5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6</c:v>
                      </c:pt>
                      <c:pt idx="7">
                        <c:v>6</c:v>
                      </c:pt>
                      <c:pt idx="8">
                        <c:v>6</c:v>
                      </c:pt>
                      <c:pt idx="9">
                        <c:v>7</c:v>
                      </c:pt>
                      <c:pt idx="10">
                        <c:v>6</c:v>
                      </c:pt>
                      <c:pt idx="11">
                        <c:v>5</c:v>
                      </c:pt>
                      <c:pt idx="12" formatCode="&quot;$&quot;#,##0">
                        <c:v>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8E53-4C03-851D-F9AC0F9F8C7B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KPIs'!$B$13</c15:sqref>
                        </c15:formulaRef>
                      </c:ext>
                    </c:extLst>
                    <c:strCache>
                      <c:ptCount val="1"/>
                      <c:pt idx="0">
                        <c:v>e-store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KPIs'!$C$5:$O$5</c15:sqref>
                        </c15:formulaRef>
                      </c:ext>
                    </c:extLst>
                    <c:strCache>
                      <c:ptCount val="13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Annual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KPIs'!$C$13:$O$13</c15:sqref>
                        </c15:formulaRef>
                      </c:ext>
                    </c:extLst>
                    <c:numCache>
                      <c:formatCode>#,##0.0</c:formatCode>
                      <c:ptCount val="13"/>
                      <c:pt idx="0">
                        <c:v>6</c:v>
                      </c:pt>
                      <c:pt idx="1">
                        <c:v>5</c:v>
                      </c:pt>
                      <c:pt idx="2">
                        <c:v>4</c:v>
                      </c:pt>
                      <c:pt idx="3">
                        <c:v>5</c:v>
                      </c:pt>
                      <c:pt idx="4">
                        <c:v>4</c:v>
                      </c:pt>
                      <c:pt idx="5">
                        <c:v>6</c:v>
                      </c:pt>
                      <c:pt idx="6">
                        <c:v>5</c:v>
                      </c:pt>
                      <c:pt idx="7">
                        <c:v>5</c:v>
                      </c:pt>
                      <c:pt idx="8">
                        <c:v>5</c:v>
                      </c:pt>
                      <c:pt idx="9">
                        <c:v>4</c:v>
                      </c:pt>
                      <c:pt idx="10">
                        <c:v>4</c:v>
                      </c:pt>
                      <c:pt idx="11">
                        <c:v>6</c:v>
                      </c:pt>
                      <c:pt idx="12" formatCode="&quot;$&quot;#,##0">
                        <c:v>59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8E53-4C03-851D-F9AC0F9F8C7B}"/>
                  </c:ext>
                </c:extLst>
              </c15:ser>
            </c15:filteredAreaSeries>
            <c15:filteredArea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KPIs'!$B$14</c15:sqref>
                        </c15:formulaRef>
                      </c:ext>
                    </c:extLst>
                    <c:strCache>
                      <c:ptCount val="1"/>
                      <c:pt idx="0">
                        <c:v>Cost of Goods Sold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KPIs'!$C$5:$O$5</c15:sqref>
                        </c15:formulaRef>
                      </c:ext>
                    </c:extLst>
                    <c:strCache>
                      <c:ptCount val="13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Annual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KPIs'!$C$14:$O$14</c15:sqref>
                        </c15:formulaRef>
                      </c:ext>
                    </c:extLst>
                    <c:numCache>
                      <c:formatCode>"$"#,##0</c:formatCode>
                      <c:ptCount val="1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8E53-4C03-851D-F9AC0F9F8C7B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KPIs'!$B$15</c15:sqref>
                        </c15:formulaRef>
                      </c:ext>
                    </c:extLst>
                    <c:strCache>
                      <c:ptCount val="1"/>
                      <c:pt idx="0">
                        <c:v>Direct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KPIs'!$C$5:$O$5</c15:sqref>
                        </c15:formulaRef>
                      </c:ext>
                    </c:extLst>
                    <c:strCache>
                      <c:ptCount val="13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Annual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KPIs'!$C$15:$O$15</c15:sqref>
                        </c15:formulaRef>
                      </c:ext>
                    </c:extLst>
                    <c:numCache>
                      <c:formatCode>#,##0.0</c:formatCode>
                      <c:ptCount val="13"/>
                      <c:pt idx="0">
                        <c:v>7</c:v>
                      </c:pt>
                      <c:pt idx="1">
                        <c:v>3</c:v>
                      </c:pt>
                      <c:pt idx="2">
                        <c:v>5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4</c:v>
                      </c:pt>
                      <c:pt idx="6">
                        <c:v>5</c:v>
                      </c:pt>
                      <c:pt idx="7">
                        <c:v>4</c:v>
                      </c:pt>
                      <c:pt idx="8">
                        <c:v>5</c:v>
                      </c:pt>
                      <c:pt idx="9">
                        <c:v>6</c:v>
                      </c:pt>
                      <c:pt idx="10">
                        <c:v>4</c:v>
                      </c:pt>
                      <c:pt idx="11">
                        <c:v>5</c:v>
                      </c:pt>
                      <c:pt idx="12" formatCode="&quot;$&quot;#,##0">
                        <c:v>55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8E53-4C03-851D-F9AC0F9F8C7B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KPIs'!$B$16</c15:sqref>
                        </c15:formulaRef>
                      </c:ext>
                    </c:extLst>
                    <c:strCache>
                      <c:ptCount val="1"/>
                      <c:pt idx="0">
                        <c:v>Indirect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KPIs'!$C$5:$O$5</c15:sqref>
                        </c15:formulaRef>
                      </c:ext>
                    </c:extLst>
                    <c:strCache>
                      <c:ptCount val="13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Annual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KPIs'!$C$16:$O$16</c15:sqref>
                        </c15:formulaRef>
                      </c:ext>
                    </c:extLst>
                    <c:numCache>
                      <c:formatCode>#,##0.0</c:formatCode>
                      <c:ptCount val="13"/>
                      <c:pt idx="0">
                        <c:v>3</c:v>
                      </c:pt>
                      <c:pt idx="1">
                        <c:v>5</c:v>
                      </c:pt>
                      <c:pt idx="2">
                        <c:v>5</c:v>
                      </c:pt>
                      <c:pt idx="3">
                        <c:v>5</c:v>
                      </c:pt>
                      <c:pt idx="4">
                        <c:v>5</c:v>
                      </c:pt>
                      <c:pt idx="5">
                        <c:v>3</c:v>
                      </c:pt>
                      <c:pt idx="6">
                        <c:v>4</c:v>
                      </c:pt>
                      <c:pt idx="7">
                        <c:v>3</c:v>
                      </c:pt>
                      <c:pt idx="8">
                        <c:v>4</c:v>
                      </c:pt>
                      <c:pt idx="9">
                        <c:v>4</c:v>
                      </c:pt>
                      <c:pt idx="10">
                        <c:v>5</c:v>
                      </c:pt>
                      <c:pt idx="11">
                        <c:v>5</c:v>
                      </c:pt>
                      <c:pt idx="12" formatCode="&quot;$&quot;#,##0">
                        <c:v>51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8E53-4C03-851D-F9AC0F9F8C7B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KPIs'!$B$17</c15:sqref>
                        </c15:formulaRef>
                      </c:ext>
                    </c:extLst>
                    <c:strCache>
                      <c:ptCount val="1"/>
                      <c:pt idx="0">
                        <c:v>e-store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KPIs'!$C$5:$O$5</c15:sqref>
                        </c15:formulaRef>
                      </c:ext>
                    </c:extLst>
                    <c:strCache>
                      <c:ptCount val="13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Annual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KPIs'!$C$17:$O$17</c15:sqref>
                        </c15:formulaRef>
                      </c:ext>
                    </c:extLst>
                    <c:numCache>
                      <c:formatCode>#,##0.0</c:formatCode>
                      <c:ptCount val="13"/>
                      <c:pt idx="0">
                        <c:v>2</c:v>
                      </c:pt>
                      <c:pt idx="1">
                        <c:v>3</c:v>
                      </c:pt>
                      <c:pt idx="2">
                        <c:v>1</c:v>
                      </c:pt>
                      <c:pt idx="3">
                        <c:v>2</c:v>
                      </c:pt>
                      <c:pt idx="4">
                        <c:v>1</c:v>
                      </c:pt>
                      <c:pt idx="5">
                        <c:v>3</c:v>
                      </c:pt>
                      <c:pt idx="6">
                        <c:v>1</c:v>
                      </c:pt>
                      <c:pt idx="7">
                        <c:v>3</c:v>
                      </c:pt>
                      <c:pt idx="8">
                        <c:v>1</c:v>
                      </c:pt>
                      <c:pt idx="9">
                        <c:v>1</c:v>
                      </c:pt>
                      <c:pt idx="10">
                        <c:v>2</c:v>
                      </c:pt>
                      <c:pt idx="11">
                        <c:v>1</c:v>
                      </c:pt>
                      <c:pt idx="12" formatCode="&quot;$&quot;#,##0">
                        <c:v>21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8E53-4C03-851D-F9AC0F9F8C7B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KPIs'!$B$18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KPIs'!$C$5:$O$5</c15:sqref>
                        </c15:formulaRef>
                      </c:ext>
                    </c:extLst>
                    <c:strCache>
                      <c:ptCount val="13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Annual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KPIs'!$C$18:$O$18</c15:sqref>
                        </c15:formulaRef>
                      </c:ext>
                    </c:extLst>
                    <c:numCache>
                      <c:formatCode>General</c:formatCode>
                      <c:ptCount val="1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8E53-4C03-851D-F9AC0F9F8C7B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KPIs'!$B$19</c15:sqref>
                        </c15:formulaRef>
                      </c:ext>
                    </c:extLst>
                    <c:strCache>
                      <c:ptCount val="1"/>
                      <c:pt idx="0">
                        <c:v>KPI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KPIs'!$C$5:$O$5</c15:sqref>
                        </c15:formulaRef>
                      </c:ext>
                    </c:extLst>
                    <c:strCache>
                      <c:ptCount val="13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Annual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KPIs'!$C$19:$O$19</c15:sqref>
                        </c15:formulaRef>
                      </c:ext>
                    </c:extLst>
                    <c:numCache>
                      <c:formatCode>General</c:formatCode>
                      <c:ptCount val="1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8E53-4C03-851D-F9AC0F9F8C7B}"/>
                  </c:ext>
                </c:extLst>
              </c15:ser>
            </c15:filteredAreaSeries>
            <c15:filteredArea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KPIs'!$B$23</c15:sqref>
                        </c15:formulaRef>
                      </c:ext>
                    </c:extLst>
                    <c:strCache>
                      <c:ptCount val="1"/>
                      <c:pt idx="0">
                        <c:v>Inventory Turnover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KPIs'!$C$5:$O$5</c15:sqref>
                        </c15:formulaRef>
                      </c:ext>
                    </c:extLst>
                    <c:strCache>
                      <c:ptCount val="13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Annual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KPIs'!$C$23:$O$23</c15:sqref>
                        </c15:formulaRef>
                      </c:ext>
                    </c:extLst>
                    <c:numCache>
                      <c:formatCode>#,##0.00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 formatCode="0%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8E53-4C03-851D-F9AC0F9F8C7B}"/>
                  </c:ext>
                </c:extLst>
              </c15:ser>
            </c15:filteredAreaSeries>
            <c15:filteredArea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KPIs'!$B$24</c15:sqref>
                        </c15:formulaRef>
                      </c:ext>
                    </c:extLst>
                    <c:strCache>
                      <c:ptCount val="1"/>
                      <c:pt idx="0">
                        <c:v>Gross Profit Margin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KPIs'!$C$5:$O$5</c15:sqref>
                        </c15:formulaRef>
                      </c:ext>
                    </c:extLst>
                    <c:strCache>
                      <c:ptCount val="13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Annual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KPIs'!$C$24:$O$24</c15:sqref>
                        </c15:formulaRef>
                      </c:ext>
                    </c:extLst>
                    <c:numCache>
                      <c:formatCode>"$"#,##0.0</c:formatCode>
                      <c:ptCount val="13"/>
                      <c:pt idx="0">
                        <c:v>7</c:v>
                      </c:pt>
                      <c:pt idx="1">
                        <c:v>7</c:v>
                      </c:pt>
                      <c:pt idx="2">
                        <c:v>7</c:v>
                      </c:pt>
                      <c:pt idx="3">
                        <c:v>9</c:v>
                      </c:pt>
                      <c:pt idx="4">
                        <c:v>6</c:v>
                      </c:pt>
                      <c:pt idx="5">
                        <c:v>9</c:v>
                      </c:pt>
                      <c:pt idx="6">
                        <c:v>9</c:v>
                      </c:pt>
                      <c:pt idx="7">
                        <c:v>8</c:v>
                      </c:pt>
                      <c:pt idx="8">
                        <c:v>7</c:v>
                      </c:pt>
                      <c:pt idx="9">
                        <c:v>6</c:v>
                      </c:pt>
                      <c:pt idx="10">
                        <c:v>6</c:v>
                      </c:pt>
                      <c:pt idx="11">
                        <c:v>6</c:v>
                      </c:pt>
                      <c:pt idx="12" formatCode="&quot;$&quot;#,##0">
                        <c:v>87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8E53-4C03-851D-F9AC0F9F8C7B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KPIs'!$B$25</c15:sqref>
                        </c15:formulaRef>
                      </c:ext>
                    </c:extLst>
                    <c:strCache>
                      <c:ptCount val="1"/>
                      <c:pt idx="0">
                        <c:v>Sales Channel Profitability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KPIs'!$C$5:$O$5</c15:sqref>
                        </c15:formulaRef>
                      </c:ext>
                    </c:extLst>
                    <c:strCache>
                      <c:ptCount val="13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Annual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KPIs'!$C$25:$O$25</c15:sqref>
                        </c15:formulaRef>
                      </c:ext>
                    </c:extLst>
                    <c:numCache>
                      <c:formatCode>0%</c:formatCode>
                      <c:ptCount val="1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8E53-4C03-851D-F9AC0F9F8C7B}"/>
                  </c:ext>
                </c:extLst>
              </c15:ser>
            </c15:filteredAreaSeries>
            <c15:filteredArea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KPIs'!$B$26</c15:sqref>
                        </c15:formulaRef>
                      </c:ext>
                    </c:extLst>
                    <c:strCache>
                      <c:ptCount val="1"/>
                      <c:pt idx="0">
                        <c:v>Direct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KPIs'!$C$5:$O$5</c15:sqref>
                        </c15:formulaRef>
                      </c:ext>
                    </c:extLst>
                    <c:strCache>
                      <c:ptCount val="13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Annual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KPIs'!$C$26:$O$26</c15:sqref>
                        </c15:formulaRef>
                      </c:ext>
                    </c:extLst>
                    <c:numCache>
                      <c:formatCode>"$"#,##0.0</c:formatCode>
                      <c:ptCount val="13"/>
                      <c:pt idx="0">
                        <c:v>0</c:v>
                      </c:pt>
                      <c:pt idx="1">
                        <c:v>5</c:v>
                      </c:pt>
                      <c:pt idx="2">
                        <c:v>4</c:v>
                      </c:pt>
                      <c:pt idx="3">
                        <c:v>6</c:v>
                      </c:pt>
                      <c:pt idx="4">
                        <c:v>3</c:v>
                      </c:pt>
                      <c:pt idx="5">
                        <c:v>3</c:v>
                      </c:pt>
                      <c:pt idx="6">
                        <c:v>3</c:v>
                      </c:pt>
                      <c:pt idx="7">
                        <c:v>3</c:v>
                      </c:pt>
                      <c:pt idx="8">
                        <c:v>1</c:v>
                      </c:pt>
                      <c:pt idx="9">
                        <c:v>0</c:v>
                      </c:pt>
                      <c:pt idx="10">
                        <c:v>3</c:v>
                      </c:pt>
                      <c:pt idx="11">
                        <c:v>1</c:v>
                      </c:pt>
                      <c:pt idx="12">
                        <c:v>32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8E53-4C03-851D-F9AC0F9F8C7B}"/>
                  </c:ext>
                </c:extLst>
              </c15:ser>
            </c15:filteredAreaSeries>
            <c15:filteredArea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KPIs'!$B$27</c15:sqref>
                        </c15:formulaRef>
                      </c:ext>
                    </c:extLst>
                    <c:strCache>
                      <c:ptCount val="1"/>
                      <c:pt idx="0">
                        <c:v>Indirect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KPIs'!$C$5:$O$5</c15:sqref>
                        </c15:formulaRef>
                      </c:ext>
                    </c:extLst>
                    <c:strCache>
                      <c:ptCount val="13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Annual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KPIs'!$C$27:$O$27</c15:sqref>
                        </c15:formulaRef>
                      </c:ext>
                    </c:extLst>
                    <c:numCache>
                      <c:formatCode>"$"#,##0.0</c:formatCode>
                      <c:ptCount val="13"/>
                      <c:pt idx="0">
                        <c:v>3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3</c:v>
                      </c:pt>
                      <c:pt idx="6">
                        <c:v>2</c:v>
                      </c:pt>
                      <c:pt idx="7">
                        <c:v>3</c:v>
                      </c:pt>
                      <c:pt idx="8">
                        <c:v>2</c:v>
                      </c:pt>
                      <c:pt idx="9">
                        <c:v>3</c:v>
                      </c:pt>
                      <c:pt idx="10">
                        <c:v>1</c:v>
                      </c:pt>
                      <c:pt idx="11">
                        <c:v>0</c:v>
                      </c:pt>
                      <c:pt idx="12">
                        <c:v>17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8E53-4C03-851D-F9AC0F9F8C7B}"/>
                  </c:ext>
                </c:extLst>
              </c15:ser>
            </c15:filteredAreaSeries>
            <c15:filteredArea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KPIs'!$B$28</c15:sqref>
                        </c15:formulaRef>
                      </c:ext>
                    </c:extLst>
                    <c:strCache>
                      <c:ptCount val="1"/>
                      <c:pt idx="0">
                        <c:v>e-store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</a:schemeClr>
                  </a:solidFill>
                  <a:ln w="25400"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KPIs'!$C$5:$O$5</c15:sqref>
                        </c15:formulaRef>
                      </c:ext>
                    </c:extLst>
                    <c:strCache>
                      <c:ptCount val="13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  <c:pt idx="12">
                        <c:v>Annual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KPIs'!$C$28:$O$28</c15:sqref>
                        </c15:formulaRef>
                      </c:ext>
                    </c:extLst>
                    <c:numCache>
                      <c:formatCode>"$"#,##0.0</c:formatCode>
                      <c:ptCount val="13"/>
                      <c:pt idx="0">
                        <c:v>4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3</c:v>
                      </c:pt>
                      <c:pt idx="4">
                        <c:v>3</c:v>
                      </c:pt>
                      <c:pt idx="5">
                        <c:v>3</c:v>
                      </c:pt>
                      <c:pt idx="6">
                        <c:v>4</c:v>
                      </c:pt>
                      <c:pt idx="7">
                        <c:v>2</c:v>
                      </c:pt>
                      <c:pt idx="8">
                        <c:v>4</c:v>
                      </c:pt>
                      <c:pt idx="9">
                        <c:v>3</c:v>
                      </c:pt>
                      <c:pt idx="10">
                        <c:v>2</c:v>
                      </c:pt>
                      <c:pt idx="11">
                        <c:v>5</c:v>
                      </c:pt>
                      <c:pt idx="12">
                        <c:v>38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8E53-4C03-851D-F9AC0F9F8C7B}"/>
                  </c:ext>
                </c:extLst>
              </c15:ser>
            </c15:filteredAreaSeries>
          </c:ext>
        </c:extLst>
      </c:areaChart>
      <c:catAx>
        <c:axId val="57854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550824"/>
        <c:crosses val="autoZero"/>
        <c:auto val="1"/>
        <c:lblAlgn val="ctr"/>
        <c:lblOffset val="100"/>
        <c:noMultiLvlLbl val="0"/>
      </c:catAx>
      <c:valAx>
        <c:axId val="57855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5498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6"/>
          <c:order val="16"/>
          <c:tx>
            <c:strRef>
              <c:f>'Retail KPIs'!$B$22</c:f>
              <c:strCache>
                <c:ptCount val="1"/>
                <c:pt idx="0">
                  <c:v>Inventory Turnover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invertIfNegative val="0"/>
          <c:trendline>
            <c:spPr>
              <a:ln w="19050" cap="rnd">
                <a:solidFill>
                  <a:schemeClr val="accent5">
                    <a:lumMod val="80000"/>
                    <a:lumOff val="2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extLst>
                <c:ext xmlns:c15="http://schemas.microsoft.com/office/drawing/2012/chart" uri="{02D57815-91ED-43cb-92C2-25804820EDAC}">
                  <c15:fullRef>
                    <c15:sqref>'Retail KPIs'!$C$5:$O$5</c15:sqref>
                  </c15:fullRef>
                </c:ext>
              </c:extLst>
              <c:f>'Retail KPIs'!$C$5:$N$5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'Retail KPIs'!$C$22:$O$22</c15:sqref>
                  </c15:fullRef>
                </c:ext>
              </c:extLst>
              <c:f>'Retail KPIs'!$C$22:$N$22</c:f>
              <c:numCache>
                <c:formatCode>#,##0.0</c:formatCode>
                <c:ptCount val="12"/>
                <c:pt idx="0">
                  <c:v>2.7</c:v>
                </c:pt>
                <c:pt idx="1">
                  <c:v>2</c:v>
                </c:pt>
                <c:pt idx="2">
                  <c:v>2</c:v>
                </c:pt>
                <c:pt idx="3">
                  <c:v>2.7</c:v>
                </c:pt>
                <c:pt idx="4">
                  <c:v>1.5</c:v>
                </c:pt>
                <c:pt idx="5">
                  <c:v>2.1</c:v>
                </c:pt>
                <c:pt idx="6">
                  <c:v>2.4</c:v>
                </c:pt>
                <c:pt idx="7">
                  <c:v>1.8</c:v>
                </c:pt>
                <c:pt idx="8">
                  <c:v>2.4</c:v>
                </c:pt>
                <c:pt idx="9">
                  <c:v>1.5</c:v>
                </c:pt>
                <c:pt idx="10">
                  <c:v>1.7</c:v>
                </c:pt>
                <c:pt idx="11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29-4A45-9E55-F094E21EE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axId val="578549840"/>
        <c:axId val="57855082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'Retail KPIs'!$B$6</c15:sqref>
                        </c15:formulaRef>
                      </c:ext>
                    </c:extLst>
                    <c:strCache>
                      <c:ptCount val="1"/>
                      <c:pt idx="0">
                        <c:v>Measures ($M)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'Retail KPIs'!$C$6:$O$6</c15:sqref>
                        </c15:fullRef>
                        <c15:formulaRef>
                          <c15:sqref>'Retail KPIs'!$C$6:$N$6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C629-4A45-9E55-F094E21EEF79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KPIs'!$B$7</c15:sqref>
                        </c15:formulaRef>
                      </c:ext>
                    </c:extLst>
                    <c:strCache>
                      <c:ptCount val="1"/>
                      <c:pt idx="0">
                        <c:v>Current Assets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KPIs'!$C$7:$O$7</c15:sqref>
                        </c15:fullRef>
                        <c15:formulaRef>
                          <c15:sqref>'Retail KPIs'!$C$7:$N$7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20</c:v>
                      </c:pt>
                      <c:pt idx="1">
                        <c:v>17</c:v>
                      </c:pt>
                      <c:pt idx="2">
                        <c:v>18</c:v>
                      </c:pt>
                      <c:pt idx="3">
                        <c:v>20</c:v>
                      </c:pt>
                      <c:pt idx="4">
                        <c:v>20</c:v>
                      </c:pt>
                      <c:pt idx="5">
                        <c:v>18</c:v>
                      </c:pt>
                      <c:pt idx="6">
                        <c:v>17</c:v>
                      </c:pt>
                      <c:pt idx="7">
                        <c:v>18</c:v>
                      </c:pt>
                      <c:pt idx="8">
                        <c:v>17</c:v>
                      </c:pt>
                      <c:pt idx="9">
                        <c:v>17</c:v>
                      </c:pt>
                      <c:pt idx="10">
                        <c:v>20</c:v>
                      </c:pt>
                      <c:pt idx="11">
                        <c:v>17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29-4A45-9E55-F094E21EEF79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KPIs'!$B$8</c15:sqref>
                        </c15:formulaRef>
                      </c:ext>
                    </c:extLst>
                    <c:strCache>
                      <c:ptCount val="1"/>
                      <c:pt idx="0">
                        <c:v>Inventory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KPIs'!$C$8:$O$8</c15:sqref>
                        </c15:fullRef>
                        <c15:formulaRef>
                          <c15:sqref>'Retail KPIs'!$C$8:$N$8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7</c:v>
                      </c:pt>
                      <c:pt idx="1">
                        <c:v>9</c:v>
                      </c:pt>
                      <c:pt idx="2">
                        <c:v>9</c:v>
                      </c:pt>
                      <c:pt idx="3">
                        <c:v>7</c:v>
                      </c:pt>
                      <c:pt idx="4">
                        <c:v>11</c:v>
                      </c:pt>
                      <c:pt idx="5">
                        <c:v>9</c:v>
                      </c:pt>
                      <c:pt idx="6">
                        <c:v>8</c:v>
                      </c:pt>
                      <c:pt idx="7">
                        <c:v>10</c:v>
                      </c:pt>
                      <c:pt idx="8">
                        <c:v>7</c:v>
                      </c:pt>
                      <c:pt idx="9">
                        <c:v>11</c:v>
                      </c:pt>
                      <c:pt idx="10">
                        <c:v>10</c:v>
                      </c:pt>
                      <c:pt idx="11">
                        <c:v>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629-4A45-9E55-F094E21EEF79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KPIs'!$B$9</c15:sqref>
                        </c15:formulaRef>
                      </c:ext>
                    </c:extLst>
                    <c:strCache>
                      <c:ptCount val="1"/>
                      <c:pt idx="0">
                        <c:v>Current Liabilities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KPIs'!$C$9:$O$9</c15:sqref>
                        </c15:fullRef>
                        <c15:formulaRef>
                          <c15:sqref>'Retail KPIs'!$C$9:$N$9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18</c:v>
                      </c:pt>
                      <c:pt idx="1">
                        <c:v>16</c:v>
                      </c:pt>
                      <c:pt idx="2">
                        <c:v>16</c:v>
                      </c:pt>
                      <c:pt idx="3">
                        <c:v>17</c:v>
                      </c:pt>
                      <c:pt idx="4">
                        <c:v>18</c:v>
                      </c:pt>
                      <c:pt idx="5">
                        <c:v>18</c:v>
                      </c:pt>
                      <c:pt idx="6">
                        <c:v>19</c:v>
                      </c:pt>
                      <c:pt idx="7">
                        <c:v>14</c:v>
                      </c:pt>
                      <c:pt idx="8">
                        <c:v>16</c:v>
                      </c:pt>
                      <c:pt idx="9">
                        <c:v>15</c:v>
                      </c:pt>
                      <c:pt idx="10">
                        <c:v>15</c:v>
                      </c:pt>
                      <c:pt idx="11">
                        <c:v>16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29-4A45-9E55-F094E21EEF79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KPIs'!$B$10</c15:sqref>
                        </c15:formulaRef>
                      </c:ext>
                    </c:extLst>
                    <c:strCache>
                      <c:ptCount val="1"/>
                      <c:pt idx="0">
                        <c:v>Sales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KPIs'!$C$10:$O$10</c15:sqref>
                        </c15:fullRef>
                        <c15:formulaRef>
                          <c15:sqref>'Retail KPIs'!$C$10:$N$10</c15:sqref>
                        </c15:formulaRef>
                      </c:ext>
                    </c:extLst>
                    <c:numCache>
                      <c:formatCode>"$"#,##0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C629-4A45-9E55-F094E21EEF79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KPIs'!$B$11</c15:sqref>
                        </c15:formulaRef>
                      </c:ext>
                    </c:extLst>
                    <c:strCache>
                      <c:ptCount val="1"/>
                      <c:pt idx="0">
                        <c:v>Direct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KPIs'!$C$11:$O$11</c15:sqref>
                        </c15:fullRef>
                        <c15:formulaRef>
                          <c15:sqref>'Retail KPIs'!$C$11:$N$11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7</c:v>
                      </c:pt>
                      <c:pt idx="1">
                        <c:v>8</c:v>
                      </c:pt>
                      <c:pt idx="2">
                        <c:v>9</c:v>
                      </c:pt>
                      <c:pt idx="3">
                        <c:v>9</c:v>
                      </c:pt>
                      <c:pt idx="4">
                        <c:v>7</c:v>
                      </c:pt>
                      <c:pt idx="5">
                        <c:v>7</c:v>
                      </c:pt>
                      <c:pt idx="6">
                        <c:v>8</c:v>
                      </c:pt>
                      <c:pt idx="7">
                        <c:v>7</c:v>
                      </c:pt>
                      <c:pt idx="8">
                        <c:v>6</c:v>
                      </c:pt>
                      <c:pt idx="9">
                        <c:v>6</c:v>
                      </c:pt>
                      <c:pt idx="10">
                        <c:v>7</c:v>
                      </c:pt>
                      <c:pt idx="11">
                        <c:v>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29-4A45-9E55-F094E21EEF79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KPIs'!$B$12</c15:sqref>
                        </c15:formulaRef>
                      </c:ext>
                    </c:extLst>
                    <c:strCache>
                      <c:ptCount val="1"/>
                      <c:pt idx="0">
                        <c:v>Indirect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KPIs'!$C$12:$O$12</c15:sqref>
                        </c15:fullRef>
                        <c15:formulaRef>
                          <c15:sqref>'Retail KPIs'!$C$12:$N$12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6</c:v>
                      </c:pt>
                      <c:pt idx="1">
                        <c:v>5</c:v>
                      </c:pt>
                      <c:pt idx="2">
                        <c:v>5</c:v>
                      </c:pt>
                      <c:pt idx="3">
                        <c:v>5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6</c:v>
                      </c:pt>
                      <c:pt idx="7">
                        <c:v>6</c:v>
                      </c:pt>
                      <c:pt idx="8">
                        <c:v>6</c:v>
                      </c:pt>
                      <c:pt idx="9">
                        <c:v>7</c:v>
                      </c:pt>
                      <c:pt idx="10">
                        <c:v>6</c:v>
                      </c:pt>
                      <c:pt idx="11">
                        <c:v>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C629-4A45-9E55-F094E21EEF79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KPIs'!$B$13</c15:sqref>
                        </c15:formulaRef>
                      </c:ext>
                    </c:extLst>
                    <c:strCache>
                      <c:ptCount val="1"/>
                      <c:pt idx="0">
                        <c:v>e-store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KPIs'!$C$13:$O$13</c15:sqref>
                        </c15:fullRef>
                        <c15:formulaRef>
                          <c15:sqref>'Retail KPIs'!$C$13:$N$13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6</c:v>
                      </c:pt>
                      <c:pt idx="1">
                        <c:v>5</c:v>
                      </c:pt>
                      <c:pt idx="2">
                        <c:v>4</c:v>
                      </c:pt>
                      <c:pt idx="3">
                        <c:v>5</c:v>
                      </c:pt>
                      <c:pt idx="4">
                        <c:v>4</c:v>
                      </c:pt>
                      <c:pt idx="5">
                        <c:v>6</c:v>
                      </c:pt>
                      <c:pt idx="6">
                        <c:v>5</c:v>
                      </c:pt>
                      <c:pt idx="7">
                        <c:v>5</c:v>
                      </c:pt>
                      <c:pt idx="8">
                        <c:v>5</c:v>
                      </c:pt>
                      <c:pt idx="9">
                        <c:v>4</c:v>
                      </c:pt>
                      <c:pt idx="10">
                        <c:v>4</c:v>
                      </c:pt>
                      <c:pt idx="11">
                        <c:v>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629-4A45-9E55-F094E21EEF79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KPIs'!$B$14</c15:sqref>
                        </c15:formulaRef>
                      </c:ext>
                    </c:extLst>
                    <c:strCache>
                      <c:ptCount val="1"/>
                      <c:pt idx="0">
                        <c:v>Cost of Goods Sold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KPIs'!$C$14:$O$14</c15:sqref>
                        </c15:fullRef>
                        <c15:formulaRef>
                          <c15:sqref>'Retail KPIs'!$C$14:$N$14</c15:sqref>
                        </c15:formulaRef>
                      </c:ext>
                    </c:extLst>
                    <c:numCache>
                      <c:formatCode>"$"#,##0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629-4A45-9E55-F094E21EEF79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KPIs'!$B$15</c15:sqref>
                        </c15:formulaRef>
                      </c:ext>
                    </c:extLst>
                    <c:strCache>
                      <c:ptCount val="1"/>
                      <c:pt idx="0">
                        <c:v>Direct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KPIs'!$C$15:$O$15</c15:sqref>
                        </c15:fullRef>
                        <c15:formulaRef>
                          <c15:sqref>'Retail KPIs'!$C$15:$N$15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7</c:v>
                      </c:pt>
                      <c:pt idx="1">
                        <c:v>3</c:v>
                      </c:pt>
                      <c:pt idx="2">
                        <c:v>5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4</c:v>
                      </c:pt>
                      <c:pt idx="6">
                        <c:v>5</c:v>
                      </c:pt>
                      <c:pt idx="7">
                        <c:v>4</c:v>
                      </c:pt>
                      <c:pt idx="8">
                        <c:v>5</c:v>
                      </c:pt>
                      <c:pt idx="9">
                        <c:v>6</c:v>
                      </c:pt>
                      <c:pt idx="10">
                        <c:v>4</c:v>
                      </c:pt>
                      <c:pt idx="11">
                        <c:v>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629-4A45-9E55-F094E21EEF79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KPIs'!$B$16</c15:sqref>
                        </c15:formulaRef>
                      </c:ext>
                    </c:extLst>
                    <c:strCache>
                      <c:ptCount val="1"/>
                      <c:pt idx="0">
                        <c:v>Indirect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KPIs'!$C$16:$O$16</c15:sqref>
                        </c15:fullRef>
                        <c15:formulaRef>
                          <c15:sqref>'Retail KPIs'!$C$16:$N$16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3</c:v>
                      </c:pt>
                      <c:pt idx="1">
                        <c:v>5</c:v>
                      </c:pt>
                      <c:pt idx="2">
                        <c:v>5</c:v>
                      </c:pt>
                      <c:pt idx="3">
                        <c:v>5</c:v>
                      </c:pt>
                      <c:pt idx="4">
                        <c:v>5</c:v>
                      </c:pt>
                      <c:pt idx="5">
                        <c:v>3</c:v>
                      </c:pt>
                      <c:pt idx="6">
                        <c:v>4</c:v>
                      </c:pt>
                      <c:pt idx="7">
                        <c:v>3</c:v>
                      </c:pt>
                      <c:pt idx="8">
                        <c:v>4</c:v>
                      </c:pt>
                      <c:pt idx="9">
                        <c:v>4</c:v>
                      </c:pt>
                      <c:pt idx="10">
                        <c:v>5</c:v>
                      </c:pt>
                      <c:pt idx="11">
                        <c:v>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629-4A45-9E55-F094E21EEF79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KPIs'!$B$17</c15:sqref>
                        </c15:formulaRef>
                      </c:ext>
                    </c:extLst>
                    <c:strCache>
                      <c:ptCount val="1"/>
                      <c:pt idx="0">
                        <c:v>e-store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KPIs'!$C$17:$O$17</c15:sqref>
                        </c15:fullRef>
                        <c15:formulaRef>
                          <c15:sqref>'Retail KPIs'!$C$17:$N$17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2</c:v>
                      </c:pt>
                      <c:pt idx="1">
                        <c:v>3</c:v>
                      </c:pt>
                      <c:pt idx="2">
                        <c:v>1</c:v>
                      </c:pt>
                      <c:pt idx="3">
                        <c:v>2</c:v>
                      </c:pt>
                      <c:pt idx="4">
                        <c:v>1</c:v>
                      </c:pt>
                      <c:pt idx="5">
                        <c:v>3</c:v>
                      </c:pt>
                      <c:pt idx="6">
                        <c:v>1</c:v>
                      </c:pt>
                      <c:pt idx="7">
                        <c:v>3</c:v>
                      </c:pt>
                      <c:pt idx="8">
                        <c:v>1</c:v>
                      </c:pt>
                      <c:pt idx="9">
                        <c:v>1</c:v>
                      </c:pt>
                      <c:pt idx="10">
                        <c:v>2</c:v>
                      </c:pt>
                      <c:pt idx="11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629-4A45-9E55-F094E21EEF79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KPIs'!$B$18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KPIs'!$C$18:$O$18</c15:sqref>
                        </c15:fullRef>
                        <c15:formulaRef>
                          <c15:sqref>'Retail KPIs'!$C$18:$N$18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629-4A45-9E55-F094E21EEF79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KPIs'!$B$19</c15:sqref>
                        </c15:formulaRef>
                      </c:ext>
                    </c:extLst>
                    <c:strCache>
                      <c:ptCount val="1"/>
                      <c:pt idx="0">
                        <c:v>KPI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KPIs'!$C$19:$O$19</c15:sqref>
                        </c15:fullRef>
                        <c15:formulaRef>
                          <c15:sqref>'Retail KPIs'!$C$19:$N$19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C629-4A45-9E55-F094E21EEF79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KPIs'!$B$20</c15:sqref>
                        </c15:formulaRef>
                      </c:ext>
                    </c:extLst>
                    <c:strCache>
                      <c:ptCount val="1"/>
                      <c:pt idx="0">
                        <c:v>Current Ratio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KPIs'!$C$20:$O$20</c15:sqref>
                        </c15:fullRef>
                        <c15:formulaRef>
                          <c15:sqref>'Retail KPIs'!$C$20:$N$20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1.1111111111111112</c:v>
                      </c:pt>
                      <c:pt idx="1">
                        <c:v>1.0625</c:v>
                      </c:pt>
                      <c:pt idx="2">
                        <c:v>1.125</c:v>
                      </c:pt>
                      <c:pt idx="3">
                        <c:v>1.1764705882352942</c:v>
                      </c:pt>
                      <c:pt idx="4">
                        <c:v>1.1111111111111112</c:v>
                      </c:pt>
                      <c:pt idx="5">
                        <c:v>1</c:v>
                      </c:pt>
                      <c:pt idx="6">
                        <c:v>0.89473684210526316</c:v>
                      </c:pt>
                      <c:pt idx="7">
                        <c:v>1.2857142857142858</c:v>
                      </c:pt>
                      <c:pt idx="8">
                        <c:v>1.0625</c:v>
                      </c:pt>
                      <c:pt idx="9">
                        <c:v>1.1333333333333333</c:v>
                      </c:pt>
                      <c:pt idx="10">
                        <c:v>1.3333333333333333</c:v>
                      </c:pt>
                      <c:pt idx="11">
                        <c:v>1.0625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C629-4A45-9E55-F094E21EEF79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KPIs'!$B$21</c15:sqref>
                        </c15:formulaRef>
                      </c:ext>
                    </c:extLst>
                    <c:strCache>
                      <c:ptCount val="1"/>
                      <c:pt idx="0">
                        <c:v>Quick Ratio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KPIs'!$C$21:$O$21</c15:sqref>
                        </c15:fullRef>
                        <c15:formulaRef>
                          <c15:sqref>'Retail KPIs'!$C$21:$N$21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0.72222222222222221</c:v>
                      </c:pt>
                      <c:pt idx="1">
                        <c:v>0.5</c:v>
                      </c:pt>
                      <c:pt idx="2">
                        <c:v>0.5625</c:v>
                      </c:pt>
                      <c:pt idx="3">
                        <c:v>0.76470588235294112</c:v>
                      </c:pt>
                      <c:pt idx="4">
                        <c:v>0.5</c:v>
                      </c:pt>
                      <c:pt idx="5">
                        <c:v>0.5</c:v>
                      </c:pt>
                      <c:pt idx="6">
                        <c:v>0.47368421052631576</c:v>
                      </c:pt>
                      <c:pt idx="7">
                        <c:v>0.5714285714285714</c:v>
                      </c:pt>
                      <c:pt idx="8">
                        <c:v>0.625</c:v>
                      </c:pt>
                      <c:pt idx="9">
                        <c:v>0.4</c:v>
                      </c:pt>
                      <c:pt idx="10">
                        <c:v>0.66666666666666663</c:v>
                      </c:pt>
                      <c:pt idx="11">
                        <c:v>0.5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C629-4A45-9E55-F094E21EEF79}"/>
                  </c:ext>
                </c:extLst>
              </c15:ser>
            </c15:filteredBarSeries>
            <c15:filteredB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KPIs'!$B$23</c15:sqref>
                        </c15:formulaRef>
                      </c:ext>
                    </c:extLst>
                    <c:strCache>
                      <c:ptCount val="1"/>
                      <c:pt idx="0">
                        <c:v>Inventory Turnover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KPIs'!$C$23:$O$23</c15:sqref>
                        </c15:fullRef>
                        <c15:formulaRef>
                          <c15:sqref>'Retail KPIs'!$C$23:$N$23</c15:sqref>
                        </c15:formulaRef>
                      </c:ext>
                    </c:extLst>
                    <c:numCache>
                      <c:formatCode>#,##0.00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C629-4A45-9E55-F094E21EEF79}"/>
                  </c:ext>
                </c:extLst>
              </c15:ser>
            </c15:filteredBarSeries>
            <c15:filteredBar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KPIs'!$B$24</c15:sqref>
                        </c15:formulaRef>
                      </c:ext>
                    </c:extLst>
                    <c:strCache>
                      <c:ptCount val="1"/>
                      <c:pt idx="0">
                        <c:v>Gross Profit Margin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KPIs'!$C$24:$O$24</c15:sqref>
                        </c15:fullRef>
                        <c15:formulaRef>
                          <c15:sqref>'Retail KPIs'!$C$24:$N$24</c15:sqref>
                        </c15:formulaRef>
                      </c:ext>
                    </c:extLst>
                    <c:numCache>
                      <c:formatCode>"$"#,##0.0</c:formatCode>
                      <c:ptCount val="12"/>
                      <c:pt idx="0">
                        <c:v>7</c:v>
                      </c:pt>
                      <c:pt idx="1">
                        <c:v>7</c:v>
                      </c:pt>
                      <c:pt idx="2">
                        <c:v>7</c:v>
                      </c:pt>
                      <c:pt idx="3">
                        <c:v>9</c:v>
                      </c:pt>
                      <c:pt idx="4">
                        <c:v>6</c:v>
                      </c:pt>
                      <c:pt idx="5">
                        <c:v>9</c:v>
                      </c:pt>
                      <c:pt idx="6">
                        <c:v>9</c:v>
                      </c:pt>
                      <c:pt idx="7">
                        <c:v>8</c:v>
                      </c:pt>
                      <c:pt idx="8">
                        <c:v>7</c:v>
                      </c:pt>
                      <c:pt idx="9">
                        <c:v>6</c:v>
                      </c:pt>
                      <c:pt idx="10">
                        <c:v>6</c:v>
                      </c:pt>
                      <c:pt idx="11">
                        <c:v>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629-4A45-9E55-F094E21EEF79}"/>
                  </c:ext>
                </c:extLst>
              </c15:ser>
            </c15:filteredBarSeries>
            <c15:filteredBar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KPIs'!$B$25</c15:sqref>
                        </c15:formulaRef>
                      </c:ext>
                    </c:extLst>
                    <c:strCache>
                      <c:ptCount val="1"/>
                      <c:pt idx="0">
                        <c:v>Sales Channel Profitability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KPIs'!$C$25:$O$25</c15:sqref>
                        </c15:fullRef>
                        <c15:formulaRef>
                          <c15:sqref>'Retail KPIs'!$C$25:$N$25</c15:sqref>
                        </c15:formulaRef>
                      </c:ext>
                    </c:extLst>
                    <c:numCache>
                      <c:formatCode>0%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629-4A45-9E55-F094E21EEF79}"/>
                  </c:ext>
                </c:extLst>
              </c15:ser>
            </c15:filteredBarSeries>
            <c15:filteredBa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KPIs'!$B$26</c15:sqref>
                        </c15:formulaRef>
                      </c:ext>
                    </c:extLst>
                    <c:strCache>
                      <c:ptCount val="1"/>
                      <c:pt idx="0">
                        <c:v>Direct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KPIs'!$C$26:$O$26</c15:sqref>
                        </c15:fullRef>
                        <c15:formulaRef>
                          <c15:sqref>'Retail KPIs'!$C$26:$N$26</c15:sqref>
                        </c15:formulaRef>
                      </c:ext>
                    </c:extLst>
                    <c:numCache>
                      <c:formatCode>"$"#,##0.0</c:formatCode>
                      <c:ptCount val="12"/>
                      <c:pt idx="0">
                        <c:v>0</c:v>
                      </c:pt>
                      <c:pt idx="1">
                        <c:v>5</c:v>
                      </c:pt>
                      <c:pt idx="2">
                        <c:v>4</c:v>
                      </c:pt>
                      <c:pt idx="3">
                        <c:v>6</c:v>
                      </c:pt>
                      <c:pt idx="4">
                        <c:v>3</c:v>
                      </c:pt>
                      <c:pt idx="5">
                        <c:v>3</c:v>
                      </c:pt>
                      <c:pt idx="6">
                        <c:v>3</c:v>
                      </c:pt>
                      <c:pt idx="7">
                        <c:v>3</c:v>
                      </c:pt>
                      <c:pt idx="8">
                        <c:v>1</c:v>
                      </c:pt>
                      <c:pt idx="9">
                        <c:v>0</c:v>
                      </c:pt>
                      <c:pt idx="10">
                        <c:v>3</c:v>
                      </c:pt>
                      <c:pt idx="11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C629-4A45-9E55-F094E21EEF79}"/>
                  </c:ext>
                </c:extLst>
              </c15:ser>
            </c15:filteredBarSeries>
            <c15:filteredBar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KPIs'!$B$27</c15:sqref>
                        </c15:formulaRef>
                      </c:ext>
                    </c:extLst>
                    <c:strCache>
                      <c:ptCount val="1"/>
                      <c:pt idx="0">
                        <c:v>Indirect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KPIs'!$C$27:$O$27</c15:sqref>
                        </c15:fullRef>
                        <c15:formulaRef>
                          <c15:sqref>'Retail KPIs'!$C$27:$N$27</c15:sqref>
                        </c15:formulaRef>
                      </c:ext>
                    </c:extLst>
                    <c:numCache>
                      <c:formatCode>"$"#,##0.0</c:formatCode>
                      <c:ptCount val="12"/>
                      <c:pt idx="0">
                        <c:v>3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3</c:v>
                      </c:pt>
                      <c:pt idx="6">
                        <c:v>2</c:v>
                      </c:pt>
                      <c:pt idx="7">
                        <c:v>3</c:v>
                      </c:pt>
                      <c:pt idx="8">
                        <c:v>2</c:v>
                      </c:pt>
                      <c:pt idx="9">
                        <c:v>3</c:v>
                      </c:pt>
                      <c:pt idx="10">
                        <c:v>1</c:v>
                      </c:pt>
                      <c:pt idx="1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629-4A45-9E55-F094E21EEF79}"/>
                  </c:ext>
                </c:extLst>
              </c15:ser>
            </c15:filteredBarSeries>
            <c15:filteredBar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KPIs'!$B$28</c15:sqref>
                        </c15:formulaRef>
                      </c:ext>
                    </c:extLst>
                    <c:strCache>
                      <c:ptCount val="1"/>
                      <c:pt idx="0">
                        <c:v>e-store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KPIs'!$C$28:$O$28</c15:sqref>
                        </c15:fullRef>
                        <c15:formulaRef>
                          <c15:sqref>'Retail KPIs'!$C$28:$N$28</c15:sqref>
                        </c15:formulaRef>
                      </c:ext>
                    </c:extLst>
                    <c:numCache>
                      <c:formatCode>"$"#,##0.0</c:formatCode>
                      <c:ptCount val="12"/>
                      <c:pt idx="0">
                        <c:v>4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3</c:v>
                      </c:pt>
                      <c:pt idx="4">
                        <c:v>3</c:v>
                      </c:pt>
                      <c:pt idx="5">
                        <c:v>3</c:v>
                      </c:pt>
                      <c:pt idx="6">
                        <c:v>4</c:v>
                      </c:pt>
                      <c:pt idx="7">
                        <c:v>2</c:v>
                      </c:pt>
                      <c:pt idx="8">
                        <c:v>4</c:v>
                      </c:pt>
                      <c:pt idx="9">
                        <c:v>3</c:v>
                      </c:pt>
                      <c:pt idx="10">
                        <c:v>2</c:v>
                      </c:pt>
                      <c:pt idx="11">
                        <c:v>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629-4A45-9E55-F094E21EEF79}"/>
                  </c:ext>
                </c:extLst>
              </c15:ser>
            </c15:filteredBarSeries>
          </c:ext>
        </c:extLst>
      </c:barChart>
      <c:catAx>
        <c:axId val="578549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550824"/>
        <c:crosses val="autoZero"/>
        <c:auto val="1"/>
        <c:lblAlgn val="ctr"/>
        <c:lblOffset val="100"/>
        <c:noMultiLvlLbl val="0"/>
      </c:catAx>
      <c:valAx>
        <c:axId val="578550824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549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8"/>
          <c:order val="18"/>
          <c:tx>
            <c:strRef>
              <c:f>'Retail KPIs'!$B$24</c:f>
              <c:strCache>
                <c:ptCount val="1"/>
                <c:pt idx="0">
                  <c:v>Gross Profit Margin</c:v>
                </c:pt>
              </c:strCache>
            </c:strRef>
          </c:tx>
          <c:spPr>
            <a:solidFill>
              <a:srgbClr val="00C85A"/>
            </a:solidFill>
            <a:ln w="25400"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'Retail KPIs'!$C$5:$O$5</c15:sqref>
                  </c15:fullRef>
                </c:ext>
              </c:extLst>
              <c:f>'Retail KPIs'!$C$5:$N$5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'Retail KPIs'!$C$24:$O$24</c15:sqref>
                  </c15:fullRef>
                </c:ext>
              </c:extLst>
              <c:f>'Retail KPIs'!$C$24:$N$24</c:f>
              <c:numCache>
                <c:formatCode>"$"#,##0.0</c:formatCode>
                <c:ptCount val="12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9</c:v>
                </c:pt>
                <c:pt idx="4">
                  <c:v>6</c:v>
                </c:pt>
                <c:pt idx="5">
                  <c:v>9</c:v>
                </c:pt>
                <c:pt idx="6">
                  <c:v>9</c:v>
                </c:pt>
                <c:pt idx="7">
                  <c:v>8</c:v>
                </c:pt>
                <c:pt idx="8">
                  <c:v>7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8-446C-9F31-2C6609E0F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axId val="578549840"/>
        <c:axId val="57855082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'Retail KPIs'!$B$6</c15:sqref>
                        </c15:formulaRef>
                      </c:ext>
                    </c:extLst>
                    <c:strCache>
                      <c:ptCount val="1"/>
                      <c:pt idx="0">
                        <c:v>Measures ($M)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'Retail KPIs'!$C$6:$O$6</c15:sqref>
                        </c15:fullRef>
                        <c15:formulaRef>
                          <c15:sqref>'Retail KPIs'!$C$6:$N$6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CA38-446C-9F31-2C6609E0FDD5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KPIs'!$B$7</c15:sqref>
                        </c15:formulaRef>
                      </c:ext>
                    </c:extLst>
                    <c:strCache>
                      <c:ptCount val="1"/>
                      <c:pt idx="0">
                        <c:v>Current Assets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KPIs'!$C$7:$O$7</c15:sqref>
                        </c15:fullRef>
                        <c15:formulaRef>
                          <c15:sqref>'Retail KPIs'!$C$7:$N$7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20</c:v>
                      </c:pt>
                      <c:pt idx="1">
                        <c:v>17</c:v>
                      </c:pt>
                      <c:pt idx="2">
                        <c:v>18</c:v>
                      </c:pt>
                      <c:pt idx="3">
                        <c:v>20</c:v>
                      </c:pt>
                      <c:pt idx="4">
                        <c:v>20</c:v>
                      </c:pt>
                      <c:pt idx="5">
                        <c:v>18</c:v>
                      </c:pt>
                      <c:pt idx="6">
                        <c:v>17</c:v>
                      </c:pt>
                      <c:pt idx="7">
                        <c:v>18</c:v>
                      </c:pt>
                      <c:pt idx="8">
                        <c:v>17</c:v>
                      </c:pt>
                      <c:pt idx="9">
                        <c:v>17</c:v>
                      </c:pt>
                      <c:pt idx="10">
                        <c:v>20</c:v>
                      </c:pt>
                      <c:pt idx="11">
                        <c:v>17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A38-446C-9F31-2C6609E0FDD5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KPIs'!$B$8</c15:sqref>
                        </c15:formulaRef>
                      </c:ext>
                    </c:extLst>
                    <c:strCache>
                      <c:ptCount val="1"/>
                      <c:pt idx="0">
                        <c:v>Inventory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KPIs'!$C$8:$O$8</c15:sqref>
                        </c15:fullRef>
                        <c15:formulaRef>
                          <c15:sqref>'Retail KPIs'!$C$8:$N$8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7</c:v>
                      </c:pt>
                      <c:pt idx="1">
                        <c:v>9</c:v>
                      </c:pt>
                      <c:pt idx="2">
                        <c:v>9</c:v>
                      </c:pt>
                      <c:pt idx="3">
                        <c:v>7</c:v>
                      </c:pt>
                      <c:pt idx="4">
                        <c:v>11</c:v>
                      </c:pt>
                      <c:pt idx="5">
                        <c:v>9</c:v>
                      </c:pt>
                      <c:pt idx="6">
                        <c:v>8</c:v>
                      </c:pt>
                      <c:pt idx="7">
                        <c:v>10</c:v>
                      </c:pt>
                      <c:pt idx="8">
                        <c:v>7</c:v>
                      </c:pt>
                      <c:pt idx="9">
                        <c:v>11</c:v>
                      </c:pt>
                      <c:pt idx="10">
                        <c:v>10</c:v>
                      </c:pt>
                      <c:pt idx="11">
                        <c:v>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A38-446C-9F31-2C6609E0FDD5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KPIs'!$B$9</c15:sqref>
                        </c15:formulaRef>
                      </c:ext>
                    </c:extLst>
                    <c:strCache>
                      <c:ptCount val="1"/>
                      <c:pt idx="0">
                        <c:v>Current Liabilities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KPIs'!$C$9:$O$9</c15:sqref>
                        </c15:fullRef>
                        <c15:formulaRef>
                          <c15:sqref>'Retail KPIs'!$C$9:$N$9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18</c:v>
                      </c:pt>
                      <c:pt idx="1">
                        <c:v>16</c:v>
                      </c:pt>
                      <c:pt idx="2">
                        <c:v>16</c:v>
                      </c:pt>
                      <c:pt idx="3">
                        <c:v>17</c:v>
                      </c:pt>
                      <c:pt idx="4">
                        <c:v>18</c:v>
                      </c:pt>
                      <c:pt idx="5">
                        <c:v>18</c:v>
                      </c:pt>
                      <c:pt idx="6">
                        <c:v>19</c:v>
                      </c:pt>
                      <c:pt idx="7">
                        <c:v>14</c:v>
                      </c:pt>
                      <c:pt idx="8">
                        <c:v>16</c:v>
                      </c:pt>
                      <c:pt idx="9">
                        <c:v>15</c:v>
                      </c:pt>
                      <c:pt idx="10">
                        <c:v>15</c:v>
                      </c:pt>
                      <c:pt idx="11">
                        <c:v>16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A38-446C-9F31-2C6609E0FDD5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KPIs'!$B$10</c15:sqref>
                        </c15:formulaRef>
                      </c:ext>
                    </c:extLst>
                    <c:strCache>
                      <c:ptCount val="1"/>
                      <c:pt idx="0">
                        <c:v>Sales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KPIs'!$C$10:$O$10</c15:sqref>
                        </c15:fullRef>
                        <c15:formulaRef>
                          <c15:sqref>'Retail KPIs'!$C$10:$N$10</c15:sqref>
                        </c15:formulaRef>
                      </c:ext>
                    </c:extLst>
                    <c:numCache>
                      <c:formatCode>"$"#,##0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A38-446C-9F31-2C6609E0FDD5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KPIs'!$B$11</c15:sqref>
                        </c15:formulaRef>
                      </c:ext>
                    </c:extLst>
                    <c:strCache>
                      <c:ptCount val="1"/>
                      <c:pt idx="0">
                        <c:v>Direct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KPIs'!$C$11:$O$11</c15:sqref>
                        </c15:fullRef>
                        <c15:formulaRef>
                          <c15:sqref>'Retail KPIs'!$C$11:$N$11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7</c:v>
                      </c:pt>
                      <c:pt idx="1">
                        <c:v>8</c:v>
                      </c:pt>
                      <c:pt idx="2">
                        <c:v>9</c:v>
                      </c:pt>
                      <c:pt idx="3">
                        <c:v>9</c:v>
                      </c:pt>
                      <c:pt idx="4">
                        <c:v>7</c:v>
                      </c:pt>
                      <c:pt idx="5">
                        <c:v>7</c:v>
                      </c:pt>
                      <c:pt idx="6">
                        <c:v>8</c:v>
                      </c:pt>
                      <c:pt idx="7">
                        <c:v>7</c:v>
                      </c:pt>
                      <c:pt idx="8">
                        <c:v>6</c:v>
                      </c:pt>
                      <c:pt idx="9">
                        <c:v>6</c:v>
                      </c:pt>
                      <c:pt idx="10">
                        <c:v>7</c:v>
                      </c:pt>
                      <c:pt idx="11">
                        <c:v>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CA38-446C-9F31-2C6609E0FDD5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KPIs'!$B$12</c15:sqref>
                        </c15:formulaRef>
                      </c:ext>
                    </c:extLst>
                    <c:strCache>
                      <c:ptCount val="1"/>
                      <c:pt idx="0">
                        <c:v>Indirect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KPIs'!$C$12:$O$12</c15:sqref>
                        </c15:fullRef>
                        <c15:formulaRef>
                          <c15:sqref>'Retail KPIs'!$C$12:$N$12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6</c:v>
                      </c:pt>
                      <c:pt idx="1">
                        <c:v>5</c:v>
                      </c:pt>
                      <c:pt idx="2">
                        <c:v>5</c:v>
                      </c:pt>
                      <c:pt idx="3">
                        <c:v>5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6</c:v>
                      </c:pt>
                      <c:pt idx="7">
                        <c:v>6</c:v>
                      </c:pt>
                      <c:pt idx="8">
                        <c:v>6</c:v>
                      </c:pt>
                      <c:pt idx="9">
                        <c:v>7</c:v>
                      </c:pt>
                      <c:pt idx="10">
                        <c:v>6</c:v>
                      </c:pt>
                      <c:pt idx="11">
                        <c:v>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A38-446C-9F31-2C6609E0FDD5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KPIs'!$B$13</c15:sqref>
                        </c15:formulaRef>
                      </c:ext>
                    </c:extLst>
                    <c:strCache>
                      <c:ptCount val="1"/>
                      <c:pt idx="0">
                        <c:v>e-store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KPIs'!$C$13:$O$13</c15:sqref>
                        </c15:fullRef>
                        <c15:formulaRef>
                          <c15:sqref>'Retail KPIs'!$C$13:$N$13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6</c:v>
                      </c:pt>
                      <c:pt idx="1">
                        <c:v>5</c:v>
                      </c:pt>
                      <c:pt idx="2">
                        <c:v>4</c:v>
                      </c:pt>
                      <c:pt idx="3">
                        <c:v>5</c:v>
                      </c:pt>
                      <c:pt idx="4">
                        <c:v>4</c:v>
                      </c:pt>
                      <c:pt idx="5">
                        <c:v>6</c:v>
                      </c:pt>
                      <c:pt idx="6">
                        <c:v>5</c:v>
                      </c:pt>
                      <c:pt idx="7">
                        <c:v>5</c:v>
                      </c:pt>
                      <c:pt idx="8">
                        <c:v>5</c:v>
                      </c:pt>
                      <c:pt idx="9">
                        <c:v>4</c:v>
                      </c:pt>
                      <c:pt idx="10">
                        <c:v>4</c:v>
                      </c:pt>
                      <c:pt idx="11">
                        <c:v>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CA38-446C-9F31-2C6609E0FDD5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KPIs'!$B$14</c15:sqref>
                        </c15:formulaRef>
                      </c:ext>
                    </c:extLst>
                    <c:strCache>
                      <c:ptCount val="1"/>
                      <c:pt idx="0">
                        <c:v>Cost of Goods Sold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KPIs'!$C$14:$O$14</c15:sqref>
                        </c15:fullRef>
                        <c15:formulaRef>
                          <c15:sqref>'Retail KPIs'!$C$14:$N$14</c15:sqref>
                        </c15:formulaRef>
                      </c:ext>
                    </c:extLst>
                    <c:numCache>
                      <c:formatCode>"$"#,##0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A38-446C-9F31-2C6609E0FDD5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KPIs'!$B$15</c15:sqref>
                        </c15:formulaRef>
                      </c:ext>
                    </c:extLst>
                    <c:strCache>
                      <c:ptCount val="1"/>
                      <c:pt idx="0">
                        <c:v>Direct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KPIs'!$C$15:$O$15</c15:sqref>
                        </c15:fullRef>
                        <c15:formulaRef>
                          <c15:sqref>'Retail KPIs'!$C$15:$N$15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7</c:v>
                      </c:pt>
                      <c:pt idx="1">
                        <c:v>3</c:v>
                      </c:pt>
                      <c:pt idx="2">
                        <c:v>5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4</c:v>
                      </c:pt>
                      <c:pt idx="6">
                        <c:v>5</c:v>
                      </c:pt>
                      <c:pt idx="7">
                        <c:v>4</c:v>
                      </c:pt>
                      <c:pt idx="8">
                        <c:v>5</c:v>
                      </c:pt>
                      <c:pt idx="9">
                        <c:v>6</c:v>
                      </c:pt>
                      <c:pt idx="10">
                        <c:v>4</c:v>
                      </c:pt>
                      <c:pt idx="11">
                        <c:v>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A38-446C-9F31-2C6609E0FDD5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KPIs'!$B$16</c15:sqref>
                        </c15:formulaRef>
                      </c:ext>
                    </c:extLst>
                    <c:strCache>
                      <c:ptCount val="1"/>
                      <c:pt idx="0">
                        <c:v>Indirect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KPIs'!$C$16:$O$16</c15:sqref>
                        </c15:fullRef>
                        <c15:formulaRef>
                          <c15:sqref>'Retail KPIs'!$C$16:$N$16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3</c:v>
                      </c:pt>
                      <c:pt idx="1">
                        <c:v>5</c:v>
                      </c:pt>
                      <c:pt idx="2">
                        <c:v>5</c:v>
                      </c:pt>
                      <c:pt idx="3">
                        <c:v>5</c:v>
                      </c:pt>
                      <c:pt idx="4">
                        <c:v>5</c:v>
                      </c:pt>
                      <c:pt idx="5">
                        <c:v>3</c:v>
                      </c:pt>
                      <c:pt idx="6">
                        <c:v>4</c:v>
                      </c:pt>
                      <c:pt idx="7">
                        <c:v>3</c:v>
                      </c:pt>
                      <c:pt idx="8">
                        <c:v>4</c:v>
                      </c:pt>
                      <c:pt idx="9">
                        <c:v>4</c:v>
                      </c:pt>
                      <c:pt idx="10">
                        <c:v>5</c:v>
                      </c:pt>
                      <c:pt idx="11">
                        <c:v>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A38-446C-9F31-2C6609E0FDD5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KPIs'!$B$17</c15:sqref>
                        </c15:formulaRef>
                      </c:ext>
                    </c:extLst>
                    <c:strCache>
                      <c:ptCount val="1"/>
                      <c:pt idx="0">
                        <c:v>e-store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KPIs'!$C$17:$O$17</c15:sqref>
                        </c15:fullRef>
                        <c15:formulaRef>
                          <c15:sqref>'Retail KPIs'!$C$17:$N$17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2</c:v>
                      </c:pt>
                      <c:pt idx="1">
                        <c:v>3</c:v>
                      </c:pt>
                      <c:pt idx="2">
                        <c:v>1</c:v>
                      </c:pt>
                      <c:pt idx="3">
                        <c:v>2</c:v>
                      </c:pt>
                      <c:pt idx="4">
                        <c:v>1</c:v>
                      </c:pt>
                      <c:pt idx="5">
                        <c:v>3</c:v>
                      </c:pt>
                      <c:pt idx="6">
                        <c:v>1</c:v>
                      </c:pt>
                      <c:pt idx="7">
                        <c:v>3</c:v>
                      </c:pt>
                      <c:pt idx="8">
                        <c:v>1</c:v>
                      </c:pt>
                      <c:pt idx="9">
                        <c:v>1</c:v>
                      </c:pt>
                      <c:pt idx="10">
                        <c:v>2</c:v>
                      </c:pt>
                      <c:pt idx="11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A38-446C-9F31-2C6609E0FDD5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KPIs'!$B$18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KPIs'!$C$18:$O$18</c15:sqref>
                        </c15:fullRef>
                        <c15:formulaRef>
                          <c15:sqref>'Retail KPIs'!$C$18:$N$18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A38-446C-9F31-2C6609E0FDD5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KPIs'!$B$19</c15:sqref>
                        </c15:formulaRef>
                      </c:ext>
                    </c:extLst>
                    <c:strCache>
                      <c:ptCount val="1"/>
                      <c:pt idx="0">
                        <c:v>KPI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KPIs'!$C$19:$O$19</c15:sqref>
                        </c15:fullRef>
                        <c15:formulaRef>
                          <c15:sqref>'Retail KPIs'!$C$19:$N$19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A38-446C-9F31-2C6609E0FDD5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KPIs'!$B$20</c15:sqref>
                        </c15:formulaRef>
                      </c:ext>
                    </c:extLst>
                    <c:strCache>
                      <c:ptCount val="1"/>
                      <c:pt idx="0">
                        <c:v>Current Ratio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KPIs'!$C$20:$O$20</c15:sqref>
                        </c15:fullRef>
                        <c15:formulaRef>
                          <c15:sqref>'Retail KPIs'!$C$20:$N$20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1.1111111111111112</c:v>
                      </c:pt>
                      <c:pt idx="1">
                        <c:v>1.0625</c:v>
                      </c:pt>
                      <c:pt idx="2">
                        <c:v>1.125</c:v>
                      </c:pt>
                      <c:pt idx="3">
                        <c:v>1.1764705882352942</c:v>
                      </c:pt>
                      <c:pt idx="4">
                        <c:v>1.1111111111111112</c:v>
                      </c:pt>
                      <c:pt idx="5">
                        <c:v>1</c:v>
                      </c:pt>
                      <c:pt idx="6">
                        <c:v>0.89473684210526316</c:v>
                      </c:pt>
                      <c:pt idx="7">
                        <c:v>1.2857142857142858</c:v>
                      </c:pt>
                      <c:pt idx="8">
                        <c:v>1.0625</c:v>
                      </c:pt>
                      <c:pt idx="9">
                        <c:v>1.1333333333333333</c:v>
                      </c:pt>
                      <c:pt idx="10">
                        <c:v>1.3333333333333333</c:v>
                      </c:pt>
                      <c:pt idx="11">
                        <c:v>1.0625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CA38-446C-9F31-2C6609E0FDD5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KPIs'!$B$21</c15:sqref>
                        </c15:formulaRef>
                      </c:ext>
                    </c:extLst>
                    <c:strCache>
                      <c:ptCount val="1"/>
                      <c:pt idx="0">
                        <c:v>Quick Ratio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KPIs'!$C$21:$O$21</c15:sqref>
                        </c15:fullRef>
                        <c15:formulaRef>
                          <c15:sqref>'Retail KPIs'!$C$21:$N$21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0.72222222222222221</c:v>
                      </c:pt>
                      <c:pt idx="1">
                        <c:v>0.5</c:v>
                      </c:pt>
                      <c:pt idx="2">
                        <c:v>0.5625</c:v>
                      </c:pt>
                      <c:pt idx="3">
                        <c:v>0.76470588235294112</c:v>
                      </c:pt>
                      <c:pt idx="4">
                        <c:v>0.5</c:v>
                      </c:pt>
                      <c:pt idx="5">
                        <c:v>0.5</c:v>
                      </c:pt>
                      <c:pt idx="6">
                        <c:v>0.47368421052631576</c:v>
                      </c:pt>
                      <c:pt idx="7">
                        <c:v>0.5714285714285714</c:v>
                      </c:pt>
                      <c:pt idx="8">
                        <c:v>0.625</c:v>
                      </c:pt>
                      <c:pt idx="9">
                        <c:v>0.4</c:v>
                      </c:pt>
                      <c:pt idx="10">
                        <c:v>0.66666666666666663</c:v>
                      </c:pt>
                      <c:pt idx="11">
                        <c:v>0.5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CA38-446C-9F31-2C6609E0FDD5}"/>
                  </c:ext>
                </c:extLst>
              </c15:ser>
            </c15:filteredBarSeries>
            <c15:filteredB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KPIs'!$B$22</c15:sqref>
                        </c15:formulaRef>
                      </c:ext>
                    </c:extLst>
                    <c:strCache>
                      <c:ptCount val="1"/>
                      <c:pt idx="0">
                        <c:v>Inventory Turnover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trendline>
                  <c:spPr>
                    <a:ln w="19050" cap="rnd">
                      <a:solidFill>
                        <a:schemeClr val="accent5">
                          <a:lumMod val="80000"/>
                          <a:lumOff val="20000"/>
                        </a:schemeClr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KPIs'!$C$22:$O$22</c15:sqref>
                        </c15:fullRef>
                        <c15:formulaRef>
                          <c15:sqref>'Retail KPIs'!$C$22:$N$22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2.7</c:v>
                      </c:pt>
                      <c:pt idx="1">
                        <c:v>2</c:v>
                      </c:pt>
                      <c:pt idx="2">
                        <c:v>2</c:v>
                      </c:pt>
                      <c:pt idx="3">
                        <c:v>2.7</c:v>
                      </c:pt>
                      <c:pt idx="4">
                        <c:v>1.5</c:v>
                      </c:pt>
                      <c:pt idx="5">
                        <c:v>2.1</c:v>
                      </c:pt>
                      <c:pt idx="6">
                        <c:v>2.4</c:v>
                      </c:pt>
                      <c:pt idx="7">
                        <c:v>1.8</c:v>
                      </c:pt>
                      <c:pt idx="8">
                        <c:v>2.4</c:v>
                      </c:pt>
                      <c:pt idx="9">
                        <c:v>1.5</c:v>
                      </c:pt>
                      <c:pt idx="10">
                        <c:v>1.7</c:v>
                      </c:pt>
                      <c:pt idx="11">
                        <c:v>1.9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CA38-446C-9F31-2C6609E0FDD5}"/>
                  </c:ext>
                </c:extLst>
              </c15:ser>
            </c15:filteredBarSeries>
            <c15:filteredB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KPIs'!$B$23</c15:sqref>
                        </c15:formulaRef>
                      </c:ext>
                    </c:extLst>
                    <c:strCache>
                      <c:ptCount val="1"/>
                      <c:pt idx="0">
                        <c:v>Inventory Turnover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KPIs'!$C$23:$O$23</c15:sqref>
                        </c15:fullRef>
                        <c15:formulaRef>
                          <c15:sqref>'Retail KPIs'!$C$23:$N$23</c15:sqref>
                        </c15:formulaRef>
                      </c:ext>
                    </c:extLst>
                    <c:numCache>
                      <c:formatCode>#,##0.00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A38-446C-9F31-2C6609E0FDD5}"/>
                  </c:ext>
                </c:extLst>
              </c15:ser>
            </c15:filteredBarSeries>
            <c15:filteredBar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KPIs'!$B$25</c15:sqref>
                        </c15:formulaRef>
                      </c:ext>
                    </c:extLst>
                    <c:strCache>
                      <c:ptCount val="1"/>
                      <c:pt idx="0">
                        <c:v>Sales Channel Profitability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KPIs'!$C$25:$O$25</c15:sqref>
                        </c15:fullRef>
                        <c15:formulaRef>
                          <c15:sqref>'Retail KPIs'!$C$25:$N$25</c15:sqref>
                        </c15:formulaRef>
                      </c:ext>
                    </c:extLst>
                    <c:numCache>
                      <c:formatCode>0%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A38-446C-9F31-2C6609E0FDD5}"/>
                  </c:ext>
                </c:extLst>
              </c15:ser>
            </c15:filteredBarSeries>
            <c15:filteredBa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KPIs'!$B$26</c15:sqref>
                        </c15:formulaRef>
                      </c:ext>
                    </c:extLst>
                    <c:strCache>
                      <c:ptCount val="1"/>
                      <c:pt idx="0">
                        <c:v>Direct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KPIs'!$C$26:$O$26</c15:sqref>
                        </c15:fullRef>
                        <c15:formulaRef>
                          <c15:sqref>'Retail KPIs'!$C$26:$N$26</c15:sqref>
                        </c15:formulaRef>
                      </c:ext>
                    </c:extLst>
                    <c:numCache>
                      <c:formatCode>"$"#,##0.0</c:formatCode>
                      <c:ptCount val="12"/>
                      <c:pt idx="0">
                        <c:v>0</c:v>
                      </c:pt>
                      <c:pt idx="1">
                        <c:v>5</c:v>
                      </c:pt>
                      <c:pt idx="2">
                        <c:v>4</c:v>
                      </c:pt>
                      <c:pt idx="3">
                        <c:v>6</c:v>
                      </c:pt>
                      <c:pt idx="4">
                        <c:v>3</c:v>
                      </c:pt>
                      <c:pt idx="5">
                        <c:v>3</c:v>
                      </c:pt>
                      <c:pt idx="6">
                        <c:v>3</c:v>
                      </c:pt>
                      <c:pt idx="7">
                        <c:v>3</c:v>
                      </c:pt>
                      <c:pt idx="8">
                        <c:v>1</c:v>
                      </c:pt>
                      <c:pt idx="9">
                        <c:v>0</c:v>
                      </c:pt>
                      <c:pt idx="10">
                        <c:v>3</c:v>
                      </c:pt>
                      <c:pt idx="11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CA38-446C-9F31-2C6609E0FDD5}"/>
                  </c:ext>
                </c:extLst>
              </c15:ser>
            </c15:filteredBarSeries>
            <c15:filteredBar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KPIs'!$B$27</c15:sqref>
                        </c15:formulaRef>
                      </c:ext>
                    </c:extLst>
                    <c:strCache>
                      <c:ptCount val="1"/>
                      <c:pt idx="0">
                        <c:v>Indirect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KPIs'!$C$27:$O$27</c15:sqref>
                        </c15:fullRef>
                        <c15:formulaRef>
                          <c15:sqref>'Retail KPIs'!$C$27:$N$27</c15:sqref>
                        </c15:formulaRef>
                      </c:ext>
                    </c:extLst>
                    <c:numCache>
                      <c:formatCode>"$"#,##0.0</c:formatCode>
                      <c:ptCount val="12"/>
                      <c:pt idx="0">
                        <c:v>3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3</c:v>
                      </c:pt>
                      <c:pt idx="6">
                        <c:v>2</c:v>
                      </c:pt>
                      <c:pt idx="7">
                        <c:v>3</c:v>
                      </c:pt>
                      <c:pt idx="8">
                        <c:v>2</c:v>
                      </c:pt>
                      <c:pt idx="9">
                        <c:v>3</c:v>
                      </c:pt>
                      <c:pt idx="10">
                        <c:v>1</c:v>
                      </c:pt>
                      <c:pt idx="1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A38-446C-9F31-2C6609E0FDD5}"/>
                  </c:ext>
                </c:extLst>
              </c15:ser>
            </c15:filteredBarSeries>
            <c15:filteredBar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'Retail KPIs'!$B$28</c15:sqref>
                        </c15:formulaRef>
                      </c:ext>
                    </c:extLst>
                    <c:strCache>
                      <c:ptCount val="1"/>
                      <c:pt idx="0">
                        <c:v>e-store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'Retail KPIs'!$C$5:$O$5</c15:sqref>
                        </c15:fullRef>
                        <c15:formulaRef>
                          <c15:sqref>'Retail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'Retail KPIs'!$C$28:$O$28</c15:sqref>
                        </c15:fullRef>
                        <c15:formulaRef>
                          <c15:sqref>'Retail KPIs'!$C$28:$N$28</c15:sqref>
                        </c15:formulaRef>
                      </c:ext>
                    </c:extLst>
                    <c:numCache>
                      <c:formatCode>"$"#,##0.0</c:formatCode>
                      <c:ptCount val="12"/>
                      <c:pt idx="0">
                        <c:v>4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3</c:v>
                      </c:pt>
                      <c:pt idx="4">
                        <c:v>3</c:v>
                      </c:pt>
                      <c:pt idx="5">
                        <c:v>3</c:v>
                      </c:pt>
                      <c:pt idx="6">
                        <c:v>4</c:v>
                      </c:pt>
                      <c:pt idx="7">
                        <c:v>2</c:v>
                      </c:pt>
                      <c:pt idx="8">
                        <c:v>4</c:v>
                      </c:pt>
                      <c:pt idx="9">
                        <c:v>3</c:v>
                      </c:pt>
                      <c:pt idx="10">
                        <c:v>2</c:v>
                      </c:pt>
                      <c:pt idx="11">
                        <c:v>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A38-446C-9F31-2C6609E0FDD5}"/>
                  </c:ext>
                </c:extLst>
              </c15:ser>
            </c15:filteredBarSeries>
          </c:ext>
        </c:extLst>
      </c:barChart>
      <c:catAx>
        <c:axId val="578549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550824"/>
        <c:crosses val="autoZero"/>
        <c:auto val="1"/>
        <c:lblAlgn val="ctr"/>
        <c:lblOffset val="100"/>
        <c:noMultiLvlLbl val="0"/>
      </c:catAx>
      <c:valAx>
        <c:axId val="578550824"/>
        <c:scaling>
          <c:orientation val="minMax"/>
        </c:scaling>
        <c:delete val="0"/>
        <c:axPos val="l"/>
        <c:numFmt formatCode="&quot;$&quot;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549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1"/>
          <c:order val="1"/>
          <c:tx>
            <c:strRef>
              <c:f>'Engineering KPIs'!$B$8</c:f>
              <c:strCache>
                <c:ptCount val="1"/>
                <c:pt idx="0">
                  <c:v>Baseline Revenue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cat>
            <c:strRef>
              <c:f>'Engineering KPIs'!$C$6:$F$6</c:f>
              <c:strCache>
                <c:ptCount val="4"/>
                <c:pt idx="0">
                  <c:v>Current FY</c:v>
                </c:pt>
                <c:pt idx="1">
                  <c:v>Year +1 </c:v>
                </c:pt>
                <c:pt idx="2">
                  <c:v>Year +2</c:v>
                </c:pt>
                <c:pt idx="3">
                  <c:v>Year +3</c:v>
                </c:pt>
              </c:strCache>
            </c:strRef>
          </c:cat>
          <c:val>
            <c:numRef>
              <c:f>'Engineering KPIs'!$C$8:$F$8</c:f>
              <c:numCache>
                <c:formatCode>"$"#,##0</c:formatCode>
                <c:ptCount val="4"/>
                <c:pt idx="0">
                  <c:v>250000</c:v>
                </c:pt>
                <c:pt idx="1">
                  <c:v>300000</c:v>
                </c:pt>
                <c:pt idx="2">
                  <c:v>350000</c:v>
                </c:pt>
                <c:pt idx="3">
                  <c:v>400000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2-4322-BFCD-5657E53E6F2D}"/>
            </c:ext>
          </c:extLst>
        </c:ser>
        <c:ser>
          <c:idx val="2"/>
          <c:order val="2"/>
          <c:tx>
            <c:strRef>
              <c:f>'Engineering KPIs'!$B$9</c:f>
              <c:strCache>
                <c:ptCount val="1"/>
                <c:pt idx="0">
                  <c:v>Project A Revenue</c:v>
                </c:pt>
              </c:strCache>
            </c:strRef>
          </c:tx>
          <c:spPr>
            <a:solidFill>
              <a:srgbClr val="13A4FD"/>
            </a:solidFill>
            <a:ln>
              <a:noFill/>
            </a:ln>
            <a:effectLst/>
          </c:spPr>
          <c:cat>
            <c:strRef>
              <c:f>'Engineering KPIs'!$C$6:$F$6</c:f>
              <c:strCache>
                <c:ptCount val="4"/>
                <c:pt idx="0">
                  <c:v>Current FY</c:v>
                </c:pt>
                <c:pt idx="1">
                  <c:v>Year +1 </c:v>
                </c:pt>
                <c:pt idx="2">
                  <c:v>Year +2</c:v>
                </c:pt>
                <c:pt idx="3">
                  <c:v>Year +3</c:v>
                </c:pt>
              </c:strCache>
            </c:strRef>
          </c:cat>
          <c:val>
            <c:numRef>
              <c:f>'Engineering KPIs'!$C$9:$F$9</c:f>
              <c:numCache>
                <c:formatCode>"$"#,##0</c:formatCode>
                <c:ptCount val="4"/>
                <c:pt idx="0">
                  <c:v>0</c:v>
                </c:pt>
                <c:pt idx="1">
                  <c:v>35000</c:v>
                </c:pt>
                <c:pt idx="2">
                  <c:v>35000</c:v>
                </c:pt>
                <c:pt idx="3">
                  <c:v>35000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12-4322-BFCD-5657E53E6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3893096"/>
        <c:axId val="693895392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'Engineering KPIs'!$B$7</c15:sqref>
                        </c15:formulaRef>
                      </c:ext>
                    </c:extLst>
                    <c:strCache>
                      <c:ptCount val="1"/>
                      <c:pt idx="0">
                        <c:v>Total Revenue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uri="{02D57815-91ED-43cb-92C2-25804820EDAC}">
                        <c15:formulaRef>
                          <c15:sqref>'Engineering KPIs'!$C$6:$F$6</c15:sqref>
                        </c15:formulaRef>
                      </c:ext>
                    </c:extLst>
                    <c:strCache>
                      <c:ptCount val="4"/>
                      <c:pt idx="0">
                        <c:v>Current FY</c:v>
                      </c:pt>
                      <c:pt idx="1">
                        <c:v>Year +1 </c:v>
                      </c:pt>
                      <c:pt idx="2">
                        <c:v>Year +2</c:v>
                      </c:pt>
                      <c:pt idx="3">
                        <c:v>Year +3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'Engineering KPIs'!$C$7:$F$7</c15:sqref>
                        </c15:formulaRef>
                      </c:ext>
                    </c:extLst>
                    <c:numCache>
                      <c:formatCode>"$"#,##0</c:formatCode>
                      <c:ptCount val="4"/>
                      <c:pt idx="0">
                        <c:v>250000</c:v>
                      </c:pt>
                      <c:pt idx="1">
                        <c:v>335000</c:v>
                      </c:pt>
                      <c:pt idx="2">
                        <c:v>385000</c:v>
                      </c:pt>
                      <c:pt idx="3">
                        <c:v>435000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8212-4322-BFCD-5657E53E6F2D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KPIs'!$B$10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KPIs'!$C$6:$F$6</c15:sqref>
                        </c15:formulaRef>
                      </c:ext>
                    </c:extLst>
                    <c:strCache>
                      <c:ptCount val="4"/>
                      <c:pt idx="0">
                        <c:v>Current FY</c:v>
                      </c:pt>
                      <c:pt idx="1">
                        <c:v>Year +1 </c:v>
                      </c:pt>
                      <c:pt idx="2">
                        <c:v>Year +2</c:v>
                      </c:pt>
                      <c:pt idx="3">
                        <c:v>Year +3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KPIs'!$C$10:$F$10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212-4322-BFCD-5657E53E6F2D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KPIs'!$B$11</c15:sqref>
                        </c15:formulaRef>
                      </c:ext>
                    </c:extLst>
                    <c:strCache>
                      <c:ptCount val="1"/>
                      <c:pt idx="0">
                        <c:v>Support Cost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KPIs'!$C$6:$F$6</c15:sqref>
                        </c15:formulaRef>
                      </c:ext>
                    </c:extLst>
                    <c:strCache>
                      <c:ptCount val="4"/>
                      <c:pt idx="0">
                        <c:v>Current FY</c:v>
                      </c:pt>
                      <c:pt idx="1">
                        <c:v>Year +1 </c:v>
                      </c:pt>
                      <c:pt idx="2">
                        <c:v>Year +2</c:v>
                      </c:pt>
                      <c:pt idx="3">
                        <c:v>Year +3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KPIs'!$C$11:$F$11</c15:sqref>
                        </c15:formulaRef>
                      </c:ext>
                    </c:extLst>
                    <c:numCache>
                      <c:formatCode>"$"#,##0</c:formatCode>
                      <c:ptCount val="4"/>
                      <c:pt idx="0">
                        <c:v>38000</c:v>
                      </c:pt>
                      <c:pt idx="1">
                        <c:v>31425</c:v>
                      </c:pt>
                      <c:pt idx="2">
                        <c:v>44000</c:v>
                      </c:pt>
                      <c:pt idx="3">
                        <c:v>55625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212-4322-BFCD-5657E53E6F2D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KPIs'!$B$12</c15:sqref>
                        </c15:formulaRef>
                      </c:ext>
                    </c:extLst>
                    <c:strCache>
                      <c:ptCount val="1"/>
                      <c:pt idx="0">
                        <c:v>Internal Direct Labor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KPIs'!$C$6:$F$6</c15:sqref>
                        </c15:formulaRef>
                      </c:ext>
                    </c:extLst>
                    <c:strCache>
                      <c:ptCount val="4"/>
                      <c:pt idx="0">
                        <c:v>Current FY</c:v>
                      </c:pt>
                      <c:pt idx="1">
                        <c:v>Year +1 </c:v>
                      </c:pt>
                      <c:pt idx="2">
                        <c:v>Year +2</c:v>
                      </c:pt>
                      <c:pt idx="3">
                        <c:v>Year +3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KPIs'!$C$12:$F$12</c15:sqref>
                        </c15:formulaRef>
                      </c:ext>
                    </c:extLst>
                    <c:numCache>
                      <c:formatCode>"$"#,##0</c:formatCode>
                      <c:ptCount val="4"/>
                      <c:pt idx="0">
                        <c:v>32000</c:v>
                      </c:pt>
                      <c:pt idx="1">
                        <c:v>24600</c:v>
                      </c:pt>
                      <c:pt idx="2">
                        <c:v>36300</c:v>
                      </c:pt>
                      <c:pt idx="3">
                        <c:v>47000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212-4322-BFCD-5657E53E6F2D}"/>
                  </c:ext>
                </c:extLst>
              </c15:ser>
            </c15:filteredAreaSeries>
            <c15:filteredArea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KPIs'!$B$13</c15:sqref>
                        </c15:formulaRef>
                      </c:ext>
                    </c:extLst>
                    <c:strCache>
                      <c:ptCount val="1"/>
                      <c:pt idx="0">
                        <c:v>External Direct Labor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KPIs'!$C$6:$F$6</c15:sqref>
                        </c15:formulaRef>
                      </c:ext>
                    </c:extLst>
                    <c:strCache>
                      <c:ptCount val="4"/>
                      <c:pt idx="0">
                        <c:v>Current FY</c:v>
                      </c:pt>
                      <c:pt idx="1">
                        <c:v>Year +1 </c:v>
                      </c:pt>
                      <c:pt idx="2">
                        <c:v>Year +2</c:v>
                      </c:pt>
                      <c:pt idx="3">
                        <c:v>Year +3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KPIs'!$C$13:$F$13</c15:sqref>
                        </c15:formulaRef>
                      </c:ext>
                    </c:extLst>
                    <c:numCache>
                      <c:formatCode>"$"#,##0</c:formatCode>
                      <c:ptCount val="4"/>
                      <c:pt idx="0">
                        <c:v>6000</c:v>
                      </c:pt>
                      <c:pt idx="1">
                        <c:v>6825</c:v>
                      </c:pt>
                      <c:pt idx="2">
                        <c:v>7700</c:v>
                      </c:pt>
                      <c:pt idx="3">
                        <c:v>8625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212-4322-BFCD-5657E53E6F2D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KPIs'!$B$15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KPIs'!$C$6:$F$6</c15:sqref>
                        </c15:formulaRef>
                      </c:ext>
                    </c:extLst>
                    <c:strCache>
                      <c:ptCount val="4"/>
                      <c:pt idx="0">
                        <c:v>Current FY</c:v>
                      </c:pt>
                      <c:pt idx="1">
                        <c:v>Year +1 </c:v>
                      </c:pt>
                      <c:pt idx="2">
                        <c:v>Year +2</c:v>
                      </c:pt>
                      <c:pt idx="3">
                        <c:v>Year +3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KPIs'!$C$15:$F$15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8212-4322-BFCD-5657E53E6F2D}"/>
                  </c:ext>
                </c:extLst>
              </c15:ser>
            </c15:filteredAreaSeries>
            <c15:filteredArea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KPIs'!$B$16</c15:sqref>
                        </c15:formulaRef>
                      </c:ext>
                    </c:extLst>
                    <c:strCache>
                      <c:ptCount val="1"/>
                      <c:pt idx="0">
                        <c:v>R&amp;D Cost (Project A)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KPIs'!$C$6:$F$6</c15:sqref>
                        </c15:formulaRef>
                      </c:ext>
                    </c:extLst>
                    <c:strCache>
                      <c:ptCount val="4"/>
                      <c:pt idx="0">
                        <c:v>Current FY</c:v>
                      </c:pt>
                      <c:pt idx="1">
                        <c:v>Year +1 </c:v>
                      </c:pt>
                      <c:pt idx="2">
                        <c:v>Year +2</c:v>
                      </c:pt>
                      <c:pt idx="3">
                        <c:v>Year +3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KPIs'!$C$16:$F$16</c15:sqref>
                        </c15:formulaRef>
                      </c:ext>
                    </c:extLst>
                    <c:numCache>
                      <c:formatCode>"$"#,##0</c:formatCode>
                      <c:ptCount val="4"/>
                      <c:pt idx="0">
                        <c:v>37000</c:v>
                      </c:pt>
                      <c:pt idx="1">
                        <c:v>62000</c:v>
                      </c:pt>
                      <c:pt idx="2">
                        <c:v>52000</c:v>
                      </c:pt>
                      <c:pt idx="3">
                        <c:v>37000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8212-4322-BFCD-5657E53E6F2D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KPIs'!$B$17</c15:sqref>
                        </c15:formulaRef>
                      </c:ext>
                    </c:extLst>
                    <c:strCache>
                      <c:ptCount val="1"/>
                      <c:pt idx="0">
                        <c:v>Internal Direct Labor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KPIs'!$C$6:$F$6</c15:sqref>
                        </c15:formulaRef>
                      </c:ext>
                    </c:extLst>
                    <c:strCache>
                      <c:ptCount val="4"/>
                      <c:pt idx="0">
                        <c:v>Current FY</c:v>
                      </c:pt>
                      <c:pt idx="1">
                        <c:v>Year +1 </c:v>
                      </c:pt>
                      <c:pt idx="2">
                        <c:v>Year +2</c:v>
                      </c:pt>
                      <c:pt idx="3">
                        <c:v>Year +3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KPIs'!$C$17:$F$17</c15:sqref>
                        </c15:formulaRef>
                      </c:ext>
                    </c:extLst>
                    <c:numCache>
                      <c:formatCode>"$"#,##0</c:formatCode>
                      <c:ptCount val="4"/>
                      <c:pt idx="0">
                        <c:v>25000</c:v>
                      </c:pt>
                      <c:pt idx="1">
                        <c:v>37000</c:v>
                      </c:pt>
                      <c:pt idx="2">
                        <c:v>30000</c:v>
                      </c:pt>
                      <c:pt idx="3">
                        <c:v>25000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8212-4322-BFCD-5657E53E6F2D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KPIs'!$B$18</c15:sqref>
                        </c15:formulaRef>
                      </c:ext>
                    </c:extLst>
                    <c:strCache>
                      <c:ptCount val="1"/>
                      <c:pt idx="0">
                        <c:v>Materials and Design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KPIs'!$C$6:$F$6</c15:sqref>
                        </c15:formulaRef>
                      </c:ext>
                    </c:extLst>
                    <c:strCache>
                      <c:ptCount val="4"/>
                      <c:pt idx="0">
                        <c:v>Current FY</c:v>
                      </c:pt>
                      <c:pt idx="1">
                        <c:v>Year +1 </c:v>
                      </c:pt>
                      <c:pt idx="2">
                        <c:v>Year +2</c:v>
                      </c:pt>
                      <c:pt idx="3">
                        <c:v>Year +3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KPIs'!$C$18:$F$18</c15:sqref>
                        </c15:formulaRef>
                      </c:ext>
                    </c:extLst>
                    <c:numCache>
                      <c:formatCode>"$"#,##0</c:formatCode>
                      <c:ptCount val="4"/>
                      <c:pt idx="0">
                        <c:v>12000</c:v>
                      </c:pt>
                      <c:pt idx="1">
                        <c:v>25000</c:v>
                      </c:pt>
                      <c:pt idx="2">
                        <c:v>22000</c:v>
                      </c:pt>
                      <c:pt idx="3">
                        <c:v>12000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8212-4322-BFCD-5657E53E6F2D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KPIs'!$B$19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KPIs'!$C$6:$F$6</c15:sqref>
                        </c15:formulaRef>
                      </c:ext>
                    </c:extLst>
                    <c:strCache>
                      <c:ptCount val="4"/>
                      <c:pt idx="0">
                        <c:v>Current FY</c:v>
                      </c:pt>
                      <c:pt idx="1">
                        <c:v>Year +1 </c:v>
                      </c:pt>
                      <c:pt idx="2">
                        <c:v>Year +2</c:v>
                      </c:pt>
                      <c:pt idx="3">
                        <c:v>Year +3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KPIs'!$C$19:$F$19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8212-4322-BFCD-5657E53E6F2D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KPIs'!$B$20</c15:sqref>
                        </c15:formulaRef>
                      </c:ext>
                    </c:extLst>
                    <c:strCache>
                      <c:ptCount val="1"/>
                      <c:pt idx="0">
                        <c:v>Units Economics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KPIs'!$C$6:$F$6</c15:sqref>
                        </c15:formulaRef>
                      </c:ext>
                    </c:extLst>
                    <c:strCache>
                      <c:ptCount val="4"/>
                      <c:pt idx="0">
                        <c:v>Current FY</c:v>
                      </c:pt>
                      <c:pt idx="1">
                        <c:v>Year +1 </c:v>
                      </c:pt>
                      <c:pt idx="2">
                        <c:v>Year +2</c:v>
                      </c:pt>
                      <c:pt idx="3">
                        <c:v>Year +3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KPIs'!$C$20:$F$20</c15:sqref>
                        </c15:formulaRef>
                      </c:ext>
                    </c:extLst>
                    <c:numCache>
                      <c:formatCode>"$"#,##0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8212-4322-BFCD-5657E53E6F2D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KPIs'!$B$22</c15:sqref>
                        </c15:formulaRef>
                      </c:ext>
                    </c:extLst>
                    <c:strCache>
                      <c:ptCount val="1"/>
                      <c:pt idx="0">
                        <c:v>Internal Average Wage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KPIs'!$C$6:$F$6</c15:sqref>
                        </c15:formulaRef>
                      </c:ext>
                    </c:extLst>
                    <c:strCache>
                      <c:ptCount val="4"/>
                      <c:pt idx="0">
                        <c:v>Current FY</c:v>
                      </c:pt>
                      <c:pt idx="1">
                        <c:v>Year +1 </c:v>
                      </c:pt>
                      <c:pt idx="2">
                        <c:v>Year +2</c:v>
                      </c:pt>
                      <c:pt idx="3">
                        <c:v>Year +3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KPIs'!$C$22:$F$22</c15:sqref>
                        </c15:formulaRef>
                      </c:ext>
                    </c:extLst>
                    <c:numCache>
                      <c:formatCode>"$"#,##0</c:formatCode>
                      <c:ptCount val="4"/>
                      <c:pt idx="0">
                        <c:v>150</c:v>
                      </c:pt>
                      <c:pt idx="1">
                        <c:v>160</c:v>
                      </c:pt>
                      <c:pt idx="2">
                        <c:v>170</c:v>
                      </c:pt>
                      <c:pt idx="3">
                        <c:v>180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8212-4322-BFCD-5657E53E6F2D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KPIs'!$B$23</c15:sqref>
                        </c15:formulaRef>
                      </c:ext>
                    </c:extLst>
                    <c:strCache>
                      <c:ptCount val="1"/>
                      <c:pt idx="0">
                        <c:v>Internal Headcount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KPIs'!$C$6:$F$6</c15:sqref>
                        </c15:formulaRef>
                      </c:ext>
                    </c:extLst>
                    <c:strCache>
                      <c:ptCount val="4"/>
                      <c:pt idx="0">
                        <c:v>Current FY</c:v>
                      </c:pt>
                      <c:pt idx="1">
                        <c:v>Year +1 </c:v>
                      </c:pt>
                      <c:pt idx="2">
                        <c:v>Year +2</c:v>
                      </c:pt>
                      <c:pt idx="3">
                        <c:v>Year +3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KPIs'!$C$23:$F$23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380</c:v>
                      </c:pt>
                      <c:pt idx="1">
                        <c:v>385</c:v>
                      </c:pt>
                      <c:pt idx="2">
                        <c:v>390</c:v>
                      </c:pt>
                      <c:pt idx="3">
                        <c:v>400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8212-4322-BFCD-5657E53E6F2D}"/>
                  </c:ext>
                </c:extLst>
              </c15:ser>
            </c15:filteredAreaSeries>
            <c15:filteredArea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KPIs'!$B$24</c15:sqref>
                        </c15:formulaRef>
                      </c:ext>
                    </c:extLst>
                    <c:strCache>
                      <c:ptCount val="1"/>
                      <c:pt idx="0">
                        <c:v>External Average Wage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KPIs'!$C$6:$F$6</c15:sqref>
                        </c15:formulaRef>
                      </c:ext>
                    </c:extLst>
                    <c:strCache>
                      <c:ptCount val="4"/>
                      <c:pt idx="0">
                        <c:v>Current FY</c:v>
                      </c:pt>
                      <c:pt idx="1">
                        <c:v>Year +1 </c:v>
                      </c:pt>
                      <c:pt idx="2">
                        <c:v>Year +2</c:v>
                      </c:pt>
                      <c:pt idx="3">
                        <c:v>Year +3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KPIs'!$C$24:$F$24</c15:sqref>
                        </c15:formulaRef>
                      </c:ext>
                    </c:extLst>
                    <c:numCache>
                      <c:formatCode>"$"#,##0</c:formatCode>
                      <c:ptCount val="4"/>
                      <c:pt idx="0">
                        <c:v>100</c:v>
                      </c:pt>
                      <c:pt idx="1">
                        <c:v>105</c:v>
                      </c:pt>
                      <c:pt idx="2">
                        <c:v>110</c:v>
                      </c:pt>
                      <c:pt idx="3">
                        <c:v>115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8212-4322-BFCD-5657E53E6F2D}"/>
                  </c:ext>
                </c:extLst>
              </c15:ser>
            </c15:filteredAreaSeries>
            <c15:filteredArea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KPIs'!$B$25</c15:sqref>
                        </c15:formulaRef>
                      </c:ext>
                    </c:extLst>
                    <c:strCache>
                      <c:ptCount val="1"/>
                      <c:pt idx="0">
                        <c:v>External Headcount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KPIs'!$C$6:$F$6</c15:sqref>
                        </c15:formulaRef>
                      </c:ext>
                    </c:extLst>
                    <c:strCache>
                      <c:ptCount val="4"/>
                      <c:pt idx="0">
                        <c:v>Current FY</c:v>
                      </c:pt>
                      <c:pt idx="1">
                        <c:v>Year +1 </c:v>
                      </c:pt>
                      <c:pt idx="2">
                        <c:v>Year +2</c:v>
                      </c:pt>
                      <c:pt idx="3">
                        <c:v>Year +3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'Engineering KPIs'!$C$25:$F$25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60</c:v>
                      </c:pt>
                      <c:pt idx="1">
                        <c:v>65</c:v>
                      </c:pt>
                      <c:pt idx="2">
                        <c:v>70</c:v>
                      </c:pt>
                      <c:pt idx="3">
                        <c:v>75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8212-4322-BFCD-5657E53E6F2D}"/>
                  </c:ext>
                </c:extLst>
              </c15:ser>
            </c15:filteredAreaSeries>
          </c:ext>
        </c:extLst>
      </c:areaChart>
      <c:catAx>
        <c:axId val="69389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3895392"/>
        <c:crosses val="autoZero"/>
        <c:auto val="1"/>
        <c:lblAlgn val="ctr"/>
        <c:lblOffset val="100"/>
        <c:noMultiLvlLbl val="0"/>
      </c:catAx>
      <c:valAx>
        <c:axId val="693895392"/>
        <c:scaling>
          <c:orientation val="minMax"/>
        </c:scaling>
        <c:delete val="0"/>
        <c:axPos val="l"/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38930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5933225436889675"/>
          <c:y val="4.4992611008519465E-2"/>
          <c:w val="0.33613416707878846"/>
          <c:h val="0.2857159997840272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'Insurance KPIs'!$B$8</c:f>
              <c:strCache>
                <c:ptCount val="1"/>
                <c:pt idx="0">
                  <c:v>Total Premiums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'Insurance KPIs'!$C$5:$N$5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'Insurance KPIs'!$C$8:$N$8</c:f>
              <c:numCache>
                <c:formatCode>"$"#,##0</c:formatCode>
                <c:ptCount val="12"/>
                <c:pt idx="0">
                  <c:v>6724649</c:v>
                </c:pt>
                <c:pt idx="1">
                  <c:v>6384393</c:v>
                </c:pt>
                <c:pt idx="2">
                  <c:v>5022848</c:v>
                </c:pt>
                <c:pt idx="3">
                  <c:v>5689018</c:v>
                </c:pt>
                <c:pt idx="4">
                  <c:v>6917081</c:v>
                </c:pt>
                <c:pt idx="5">
                  <c:v>5728622</c:v>
                </c:pt>
                <c:pt idx="6">
                  <c:v>6294791</c:v>
                </c:pt>
                <c:pt idx="7">
                  <c:v>6274570</c:v>
                </c:pt>
                <c:pt idx="8">
                  <c:v>6818758</c:v>
                </c:pt>
                <c:pt idx="9">
                  <c:v>6635161</c:v>
                </c:pt>
                <c:pt idx="10">
                  <c:v>6909085</c:v>
                </c:pt>
                <c:pt idx="11">
                  <c:v>5701042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A-4B3A-8B62-FBE33D739740}"/>
            </c:ext>
          </c:extLst>
        </c:ser>
        <c:ser>
          <c:idx val="5"/>
          <c:order val="5"/>
          <c:tx>
            <c:strRef>
              <c:f>'Insurance KPIs'!$B$11</c:f>
              <c:strCache>
                <c:ptCount val="1"/>
                <c:pt idx="0">
                  <c:v>Total Expense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invertIfNegative val="0"/>
          <c:cat>
            <c:strRef>
              <c:f>'Insurance KPIs'!$C$5:$N$5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'Insurance KPIs'!$C$11:$N$11</c:f>
              <c:numCache>
                <c:formatCode>"$"#,##0</c:formatCode>
                <c:ptCount val="12"/>
                <c:pt idx="0">
                  <c:v>4827040</c:v>
                </c:pt>
                <c:pt idx="1">
                  <c:v>4686520</c:v>
                </c:pt>
                <c:pt idx="2">
                  <c:v>3820271</c:v>
                </c:pt>
                <c:pt idx="3">
                  <c:v>2923161</c:v>
                </c:pt>
                <c:pt idx="4">
                  <c:v>3755598</c:v>
                </c:pt>
                <c:pt idx="5">
                  <c:v>3918782</c:v>
                </c:pt>
                <c:pt idx="6">
                  <c:v>2966114</c:v>
                </c:pt>
                <c:pt idx="7">
                  <c:v>3678955</c:v>
                </c:pt>
                <c:pt idx="8">
                  <c:v>3378702</c:v>
                </c:pt>
                <c:pt idx="9">
                  <c:v>3857811</c:v>
                </c:pt>
                <c:pt idx="10">
                  <c:v>4039470</c:v>
                </c:pt>
                <c:pt idx="11">
                  <c:v>3958245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A-4B3A-8B62-FBE33D739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axId val="612837608"/>
        <c:axId val="6128310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'Insurance KPIs'!$B$6</c15:sqref>
                        </c15:formulaRef>
                      </c:ext>
                    </c:extLst>
                    <c:strCache>
                      <c:ptCount val="1"/>
                      <c:pt idx="0">
                        <c:v>Measures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'Insurance KPIs'!$C$6:$N$6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423A-4B3A-8B62-FBE33D739740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KPIs'!$B$7</c15:sqref>
                        </c15:formulaRef>
                      </c:ext>
                    </c:extLst>
                    <c:strCache>
                      <c:ptCount val="1"/>
                      <c:pt idx="0">
                        <c:v>Total Policies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KPIs'!$C$7:$N$7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92211</c:v>
                      </c:pt>
                      <c:pt idx="1">
                        <c:v>92705</c:v>
                      </c:pt>
                      <c:pt idx="2">
                        <c:v>89867</c:v>
                      </c:pt>
                      <c:pt idx="3">
                        <c:v>80435</c:v>
                      </c:pt>
                      <c:pt idx="4">
                        <c:v>80629</c:v>
                      </c:pt>
                      <c:pt idx="5">
                        <c:v>99159</c:v>
                      </c:pt>
                      <c:pt idx="6">
                        <c:v>81806</c:v>
                      </c:pt>
                      <c:pt idx="7">
                        <c:v>89826</c:v>
                      </c:pt>
                      <c:pt idx="8">
                        <c:v>83644</c:v>
                      </c:pt>
                      <c:pt idx="9">
                        <c:v>93683</c:v>
                      </c:pt>
                      <c:pt idx="10">
                        <c:v>81934</c:v>
                      </c:pt>
                      <c:pt idx="11">
                        <c:v>89345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423A-4B3A-8B62-FBE33D739740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KPIs'!$B$9</c15:sqref>
                        </c15:formulaRef>
                      </c:ext>
                    </c:extLst>
                    <c:strCache>
                      <c:ptCount val="1"/>
                      <c:pt idx="0">
                        <c:v>Claims Expense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KPIs'!$C$9:$N$9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3971296</c:v>
                      </c:pt>
                      <c:pt idx="1">
                        <c:v>3860936</c:v>
                      </c:pt>
                      <c:pt idx="2">
                        <c:v>2879484</c:v>
                      </c:pt>
                      <c:pt idx="3">
                        <c:v>2035354</c:v>
                      </c:pt>
                      <c:pt idx="4">
                        <c:v>2772711</c:v>
                      </c:pt>
                      <c:pt idx="5">
                        <c:v>3059489</c:v>
                      </c:pt>
                      <c:pt idx="6">
                        <c:v>2102267</c:v>
                      </c:pt>
                      <c:pt idx="7">
                        <c:v>2727525</c:v>
                      </c:pt>
                      <c:pt idx="8">
                        <c:v>2544575</c:v>
                      </c:pt>
                      <c:pt idx="9">
                        <c:v>2863904</c:v>
                      </c:pt>
                      <c:pt idx="10">
                        <c:v>3178790</c:v>
                      </c:pt>
                      <c:pt idx="11">
                        <c:v>3141312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423A-4B3A-8B62-FBE33D739740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KPIs'!$B$10</c15:sqref>
                        </c15:formulaRef>
                      </c:ext>
                    </c:extLst>
                    <c:strCache>
                      <c:ptCount val="1"/>
                      <c:pt idx="0">
                        <c:v>SGA Expense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KPIs'!$C$10:$N$10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855744</c:v>
                      </c:pt>
                      <c:pt idx="1">
                        <c:v>825584</c:v>
                      </c:pt>
                      <c:pt idx="2">
                        <c:v>940787</c:v>
                      </c:pt>
                      <c:pt idx="3">
                        <c:v>887807</c:v>
                      </c:pt>
                      <c:pt idx="4">
                        <c:v>982887</c:v>
                      </c:pt>
                      <c:pt idx="5">
                        <c:v>859293</c:v>
                      </c:pt>
                      <c:pt idx="6">
                        <c:v>863847</c:v>
                      </c:pt>
                      <c:pt idx="7">
                        <c:v>951430</c:v>
                      </c:pt>
                      <c:pt idx="8">
                        <c:v>834127</c:v>
                      </c:pt>
                      <c:pt idx="9">
                        <c:v>993907</c:v>
                      </c:pt>
                      <c:pt idx="10">
                        <c:v>860680</c:v>
                      </c:pt>
                      <c:pt idx="11">
                        <c:v>816933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423A-4B3A-8B62-FBE33D739740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KPIs'!$B$12</c15:sqref>
                        </c15:formulaRef>
                      </c:ext>
                    </c:extLst>
                    <c:strCache>
                      <c:ptCount val="1"/>
                      <c:pt idx="0">
                        <c:v>Cost per Quote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KPIs'!$C$12:$N$12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11</c:v>
                      </c:pt>
                      <c:pt idx="1">
                        <c:v>12</c:v>
                      </c:pt>
                      <c:pt idx="2">
                        <c:v>15</c:v>
                      </c:pt>
                      <c:pt idx="3">
                        <c:v>11</c:v>
                      </c:pt>
                      <c:pt idx="4">
                        <c:v>15</c:v>
                      </c:pt>
                      <c:pt idx="5">
                        <c:v>15</c:v>
                      </c:pt>
                      <c:pt idx="6">
                        <c:v>17</c:v>
                      </c:pt>
                      <c:pt idx="7">
                        <c:v>14</c:v>
                      </c:pt>
                      <c:pt idx="8">
                        <c:v>11</c:v>
                      </c:pt>
                      <c:pt idx="9">
                        <c:v>20</c:v>
                      </c:pt>
                      <c:pt idx="10">
                        <c:v>18</c:v>
                      </c:pt>
                      <c:pt idx="11">
                        <c:v>19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423A-4B3A-8B62-FBE33D739740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KPIs'!$C$13:$N$13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423A-4B3A-8B62-FBE33D739740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KPIs'!$B$14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KPIs'!$C$14:$N$14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423A-4B3A-8B62-FBE33D739740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KPIs'!$B$15</c15:sqref>
                        </c15:formulaRef>
                      </c:ext>
                    </c:extLst>
                    <c:strCache>
                      <c:ptCount val="1"/>
                      <c:pt idx="0">
                        <c:v>KPI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KPIs'!$C$15:$N$15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423A-4B3A-8B62-FBE33D739740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KPIs'!$B$16</c15:sqref>
                        </c15:formulaRef>
                      </c:ext>
                    </c:extLst>
                    <c:strCache>
                      <c:ptCount val="1"/>
                      <c:pt idx="0">
                        <c:v>Expense Ratio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KPIs'!$C$16:$N$16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0.71781292971573685</c:v>
                      </c:pt>
                      <c:pt idx="1">
                        <c:v>0.73405882125364152</c:v>
                      </c:pt>
                      <c:pt idx="2">
                        <c:v>0.76057865975637728</c:v>
                      </c:pt>
                      <c:pt idx="3">
                        <c:v>0.51382523310701422</c:v>
                      </c:pt>
                      <c:pt idx="4">
                        <c:v>0.54294549969850003</c:v>
                      </c:pt>
                      <c:pt idx="5">
                        <c:v>0.68407061942645198</c:v>
                      </c:pt>
                      <c:pt idx="6">
                        <c:v>0.47120134727268942</c:v>
                      </c:pt>
                      <c:pt idx="7">
                        <c:v>0.58632782804239969</c:v>
                      </c:pt>
                      <c:pt idx="8">
                        <c:v>0.49550108685482019</c:v>
                      </c:pt>
                      <c:pt idx="9">
                        <c:v>0.58141935063821359</c:v>
                      </c:pt>
                      <c:pt idx="10">
                        <c:v>0.58466063161764548</c:v>
                      </c:pt>
                      <c:pt idx="11">
                        <c:v>0.69430202408612318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423A-4B3A-8B62-FBE33D739740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KPIs'!$B$17</c15:sqref>
                        </c15:formulaRef>
                      </c:ext>
                    </c:extLst>
                    <c:strCache>
                      <c:ptCount val="1"/>
                      <c:pt idx="0">
                        <c:v>Average Policy Size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KPIs'!$C$17:$N$17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72.926754942468904</c:v>
                      </c:pt>
                      <c:pt idx="1">
                        <c:v>68.86783884364381</c:v>
                      </c:pt>
                      <c:pt idx="2">
                        <c:v>55.892018204680248</c:v>
                      </c:pt>
                      <c:pt idx="3">
                        <c:v>70.728140734754774</c:v>
                      </c:pt>
                      <c:pt idx="4">
                        <c:v>85.788996514901584</c:v>
                      </c:pt>
                      <c:pt idx="5">
                        <c:v>57.772083219879185</c:v>
                      </c:pt>
                      <c:pt idx="6">
                        <c:v>76.947791115566091</c:v>
                      </c:pt>
                      <c:pt idx="7">
                        <c:v>69.852492596798257</c:v>
                      </c:pt>
                      <c:pt idx="8">
                        <c:v>81.521185022237105</c:v>
                      </c:pt>
                      <c:pt idx="9">
                        <c:v>70.825667410309237</c:v>
                      </c:pt>
                      <c:pt idx="10">
                        <c:v>84.325005492225444</c:v>
                      </c:pt>
                      <c:pt idx="11">
                        <c:v>63.809301024119982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423A-4B3A-8B62-FBE33D739740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KPIs'!$B$18</c15:sqref>
                        </c15:formulaRef>
                      </c:ext>
                    </c:extLst>
                    <c:strCache>
                      <c:ptCount val="1"/>
                      <c:pt idx="0">
                        <c:v>Loss Ratio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KPIs'!$C$18:$N$18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423A-4B3A-8B62-FBE33D739740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KPIs'!$B$19</c15:sqref>
                        </c15:formulaRef>
                      </c:ext>
                    </c:extLst>
                    <c:strCache>
                      <c:ptCount val="1"/>
                      <c:pt idx="0">
                        <c:v>Cost Per Quote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KPIs'!$C$19:$N$19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11</c:v>
                      </c:pt>
                      <c:pt idx="1">
                        <c:v>12</c:v>
                      </c:pt>
                      <c:pt idx="2">
                        <c:v>15</c:v>
                      </c:pt>
                      <c:pt idx="3">
                        <c:v>11</c:v>
                      </c:pt>
                      <c:pt idx="4">
                        <c:v>15</c:v>
                      </c:pt>
                      <c:pt idx="5">
                        <c:v>15</c:v>
                      </c:pt>
                      <c:pt idx="6">
                        <c:v>17</c:v>
                      </c:pt>
                      <c:pt idx="7">
                        <c:v>14</c:v>
                      </c:pt>
                      <c:pt idx="8">
                        <c:v>11</c:v>
                      </c:pt>
                      <c:pt idx="9">
                        <c:v>20</c:v>
                      </c:pt>
                      <c:pt idx="10">
                        <c:v>18</c:v>
                      </c:pt>
                      <c:pt idx="11">
                        <c:v>19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423A-4B3A-8B62-FBE33D739740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4"/>
          <c:order val="14"/>
          <c:tx>
            <c:strRef>
              <c:f>'Insurance KPIs'!$B$20</c:f>
              <c:strCache>
                <c:ptCount val="1"/>
                <c:pt idx="0">
                  <c:v>Net Profit Margin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trendline>
            <c:spPr>
              <a:ln w="6350" cap="flat" cmpd="sng" algn="ctr">
                <a:solidFill>
                  <a:schemeClr val="accent3">
                    <a:lumMod val="80000"/>
                    <a:lumOff val="20000"/>
                  </a:schemeClr>
                </a:solidFill>
                <a:prstDash val="solid"/>
                <a:miter lim="800000"/>
              </a:ln>
              <a:effectLst/>
            </c:spPr>
            <c:trendlineType val="linear"/>
            <c:dispRSqr val="0"/>
            <c:dispEq val="0"/>
          </c:trendline>
          <c:cat>
            <c:strRef>
              <c:f>'Insurance KPIs'!$C$5:$N$5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'Insurance KPIs'!$C$20:$N$20</c:f>
              <c:numCache>
                <c:formatCode>0%</c:formatCode>
                <c:ptCount val="12"/>
                <c:pt idx="0">
                  <c:v>0.28218707028426315</c:v>
                </c:pt>
                <c:pt idx="1">
                  <c:v>0.26594117874635848</c:v>
                </c:pt>
                <c:pt idx="2">
                  <c:v>0.23942134024362274</c:v>
                </c:pt>
                <c:pt idx="3">
                  <c:v>0.48617476689298572</c:v>
                </c:pt>
                <c:pt idx="4">
                  <c:v>0.45705450030150002</c:v>
                </c:pt>
                <c:pt idx="5">
                  <c:v>0.31592938057354808</c:v>
                </c:pt>
                <c:pt idx="6">
                  <c:v>0.52879865272731053</c:v>
                </c:pt>
                <c:pt idx="7">
                  <c:v>0.41367217195760025</c:v>
                </c:pt>
                <c:pt idx="8">
                  <c:v>0.50449891314517981</c:v>
                </c:pt>
                <c:pt idx="9">
                  <c:v>0.41858064936178641</c:v>
                </c:pt>
                <c:pt idx="10">
                  <c:v>0.41533936838235452</c:v>
                </c:pt>
                <c:pt idx="11">
                  <c:v>0.30569797591387682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3A-4B3A-8B62-FBE33D739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859256"/>
        <c:axId val="612858272"/>
      </c:lineChart>
      <c:catAx>
        <c:axId val="612837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831048"/>
        <c:crosses val="autoZero"/>
        <c:auto val="1"/>
        <c:lblAlgn val="ctr"/>
        <c:lblOffset val="100"/>
        <c:noMultiLvlLbl val="0"/>
      </c:catAx>
      <c:valAx>
        <c:axId val="612831048"/>
        <c:scaling>
          <c:orientation val="minMax"/>
        </c:scaling>
        <c:delete val="0"/>
        <c:axPos val="l"/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837608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valAx>
        <c:axId val="6128582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859256"/>
        <c:crosses val="max"/>
        <c:crossBetween val="between"/>
      </c:valAx>
      <c:catAx>
        <c:axId val="612859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28582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'Insurance KPIs'!$B$9</c:f>
              <c:strCache>
                <c:ptCount val="1"/>
                <c:pt idx="0">
                  <c:v>Claims Expense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invertIfNegative val="0"/>
          <c:cat>
            <c:strRef>
              <c:f>'Insurance KPIs'!$C$5:$N$5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'Insurance KPIs'!$C$9:$N$9</c:f>
              <c:numCache>
                <c:formatCode>"$"#,##0</c:formatCode>
                <c:ptCount val="12"/>
                <c:pt idx="0">
                  <c:v>3971296</c:v>
                </c:pt>
                <c:pt idx="1">
                  <c:v>3860936</c:v>
                </c:pt>
                <c:pt idx="2">
                  <c:v>2879484</c:v>
                </c:pt>
                <c:pt idx="3">
                  <c:v>2035354</c:v>
                </c:pt>
                <c:pt idx="4">
                  <c:v>2772711</c:v>
                </c:pt>
                <c:pt idx="5">
                  <c:v>3059489</c:v>
                </c:pt>
                <c:pt idx="6">
                  <c:v>2102267</c:v>
                </c:pt>
                <c:pt idx="7">
                  <c:v>2727525</c:v>
                </c:pt>
                <c:pt idx="8">
                  <c:v>2544575</c:v>
                </c:pt>
                <c:pt idx="9">
                  <c:v>2863904</c:v>
                </c:pt>
                <c:pt idx="10">
                  <c:v>3178790</c:v>
                </c:pt>
                <c:pt idx="11">
                  <c:v>3141312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FD-43C2-A27B-A970D7622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axId val="612837608"/>
        <c:axId val="6128310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'Insurance KPIs'!$B$6</c15:sqref>
                        </c15:formulaRef>
                      </c:ext>
                    </c:extLst>
                    <c:strCache>
                      <c:ptCount val="1"/>
                      <c:pt idx="0">
                        <c:v>Measures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'Insurance KPIs'!$C$6:$N$6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56FD-43C2-A27B-A970D76224B0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KPIs'!$B$7</c15:sqref>
                        </c15:formulaRef>
                      </c:ext>
                    </c:extLst>
                    <c:strCache>
                      <c:ptCount val="1"/>
                      <c:pt idx="0">
                        <c:v>Total Policies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KPIs'!$C$7:$N$7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92211</c:v>
                      </c:pt>
                      <c:pt idx="1">
                        <c:v>92705</c:v>
                      </c:pt>
                      <c:pt idx="2">
                        <c:v>89867</c:v>
                      </c:pt>
                      <c:pt idx="3">
                        <c:v>80435</c:v>
                      </c:pt>
                      <c:pt idx="4">
                        <c:v>80629</c:v>
                      </c:pt>
                      <c:pt idx="5">
                        <c:v>99159</c:v>
                      </c:pt>
                      <c:pt idx="6">
                        <c:v>81806</c:v>
                      </c:pt>
                      <c:pt idx="7">
                        <c:v>89826</c:v>
                      </c:pt>
                      <c:pt idx="8">
                        <c:v>83644</c:v>
                      </c:pt>
                      <c:pt idx="9">
                        <c:v>93683</c:v>
                      </c:pt>
                      <c:pt idx="10">
                        <c:v>81934</c:v>
                      </c:pt>
                      <c:pt idx="11">
                        <c:v>89345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56FD-43C2-A27B-A970D76224B0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KPIs'!$B$8</c15:sqref>
                        </c15:formulaRef>
                      </c:ext>
                    </c:extLst>
                    <c:strCache>
                      <c:ptCount val="1"/>
                      <c:pt idx="0">
                        <c:v>Total Premiums</c:v>
                      </c:pt>
                    </c:strCache>
                  </c:strRef>
                </c:tx>
                <c:spPr>
                  <a:solidFill>
                    <a:srgbClr val="92D050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KPIs'!$C$8:$N$8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6724649</c:v>
                      </c:pt>
                      <c:pt idx="1">
                        <c:v>6384393</c:v>
                      </c:pt>
                      <c:pt idx="2">
                        <c:v>5022848</c:v>
                      </c:pt>
                      <c:pt idx="3">
                        <c:v>5689018</c:v>
                      </c:pt>
                      <c:pt idx="4">
                        <c:v>6917081</c:v>
                      </c:pt>
                      <c:pt idx="5">
                        <c:v>5728622</c:v>
                      </c:pt>
                      <c:pt idx="6">
                        <c:v>6294791</c:v>
                      </c:pt>
                      <c:pt idx="7">
                        <c:v>6274570</c:v>
                      </c:pt>
                      <c:pt idx="8">
                        <c:v>6818758</c:v>
                      </c:pt>
                      <c:pt idx="9">
                        <c:v>6635161</c:v>
                      </c:pt>
                      <c:pt idx="10">
                        <c:v>6909085</c:v>
                      </c:pt>
                      <c:pt idx="11">
                        <c:v>5701042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6FD-43C2-A27B-A970D76224B0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KPIs'!$B$10</c15:sqref>
                        </c15:formulaRef>
                      </c:ext>
                    </c:extLst>
                    <c:strCache>
                      <c:ptCount val="1"/>
                      <c:pt idx="0">
                        <c:v>SGA Expense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KPIs'!$C$10:$N$10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855744</c:v>
                      </c:pt>
                      <c:pt idx="1">
                        <c:v>825584</c:v>
                      </c:pt>
                      <c:pt idx="2">
                        <c:v>940787</c:v>
                      </c:pt>
                      <c:pt idx="3">
                        <c:v>887807</c:v>
                      </c:pt>
                      <c:pt idx="4">
                        <c:v>982887</c:v>
                      </c:pt>
                      <c:pt idx="5">
                        <c:v>859293</c:v>
                      </c:pt>
                      <c:pt idx="6">
                        <c:v>863847</c:v>
                      </c:pt>
                      <c:pt idx="7">
                        <c:v>951430</c:v>
                      </c:pt>
                      <c:pt idx="8">
                        <c:v>834127</c:v>
                      </c:pt>
                      <c:pt idx="9">
                        <c:v>993907</c:v>
                      </c:pt>
                      <c:pt idx="10">
                        <c:v>860680</c:v>
                      </c:pt>
                      <c:pt idx="11">
                        <c:v>816933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6FD-43C2-A27B-A970D76224B0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KPIs'!$B$11</c15:sqref>
                        </c15:formulaRef>
                      </c:ext>
                    </c:extLst>
                    <c:strCache>
                      <c:ptCount val="1"/>
                      <c:pt idx="0">
                        <c:v>Total Expense</c:v>
                      </c:pt>
                    </c:strCache>
                  </c:strRef>
                </c:tx>
                <c:spPr>
                  <a:solidFill>
                    <a:schemeClr val="bg2">
                      <a:lumMod val="9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KPIs'!$C$11:$N$11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4827040</c:v>
                      </c:pt>
                      <c:pt idx="1">
                        <c:v>4686520</c:v>
                      </c:pt>
                      <c:pt idx="2">
                        <c:v>3820271</c:v>
                      </c:pt>
                      <c:pt idx="3">
                        <c:v>2923161</c:v>
                      </c:pt>
                      <c:pt idx="4">
                        <c:v>3755598</c:v>
                      </c:pt>
                      <c:pt idx="5">
                        <c:v>3918782</c:v>
                      </c:pt>
                      <c:pt idx="6">
                        <c:v>2966114</c:v>
                      </c:pt>
                      <c:pt idx="7">
                        <c:v>3678955</c:v>
                      </c:pt>
                      <c:pt idx="8">
                        <c:v>3378702</c:v>
                      </c:pt>
                      <c:pt idx="9">
                        <c:v>3857811</c:v>
                      </c:pt>
                      <c:pt idx="10">
                        <c:v>4039470</c:v>
                      </c:pt>
                      <c:pt idx="11">
                        <c:v>3958245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56FD-43C2-A27B-A970D76224B0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KPIs'!$B$12</c15:sqref>
                        </c15:formulaRef>
                      </c:ext>
                    </c:extLst>
                    <c:strCache>
                      <c:ptCount val="1"/>
                      <c:pt idx="0">
                        <c:v>Cost per Quote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KPIs'!$C$12:$N$12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11</c:v>
                      </c:pt>
                      <c:pt idx="1">
                        <c:v>12</c:v>
                      </c:pt>
                      <c:pt idx="2">
                        <c:v>15</c:v>
                      </c:pt>
                      <c:pt idx="3">
                        <c:v>11</c:v>
                      </c:pt>
                      <c:pt idx="4">
                        <c:v>15</c:v>
                      </c:pt>
                      <c:pt idx="5">
                        <c:v>15</c:v>
                      </c:pt>
                      <c:pt idx="6">
                        <c:v>17</c:v>
                      </c:pt>
                      <c:pt idx="7">
                        <c:v>14</c:v>
                      </c:pt>
                      <c:pt idx="8">
                        <c:v>11</c:v>
                      </c:pt>
                      <c:pt idx="9">
                        <c:v>20</c:v>
                      </c:pt>
                      <c:pt idx="10">
                        <c:v>18</c:v>
                      </c:pt>
                      <c:pt idx="11">
                        <c:v>19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56FD-43C2-A27B-A970D76224B0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KPIs'!$C$13:$N$13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56FD-43C2-A27B-A970D76224B0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KPIs'!$B$14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KPIs'!$C$14:$N$14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56FD-43C2-A27B-A970D76224B0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KPIs'!$B$15</c15:sqref>
                        </c15:formulaRef>
                      </c:ext>
                    </c:extLst>
                    <c:strCache>
                      <c:ptCount val="1"/>
                      <c:pt idx="0">
                        <c:v>KPI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KPIs'!$C$15:$N$15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56FD-43C2-A27B-A970D76224B0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KPIs'!$B$16</c15:sqref>
                        </c15:formulaRef>
                      </c:ext>
                    </c:extLst>
                    <c:strCache>
                      <c:ptCount val="1"/>
                      <c:pt idx="0">
                        <c:v>Expense Ratio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KPIs'!$C$16:$N$16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0.71781292971573685</c:v>
                      </c:pt>
                      <c:pt idx="1">
                        <c:v>0.73405882125364152</c:v>
                      </c:pt>
                      <c:pt idx="2">
                        <c:v>0.76057865975637728</c:v>
                      </c:pt>
                      <c:pt idx="3">
                        <c:v>0.51382523310701422</c:v>
                      </c:pt>
                      <c:pt idx="4">
                        <c:v>0.54294549969850003</c:v>
                      </c:pt>
                      <c:pt idx="5">
                        <c:v>0.68407061942645198</c:v>
                      </c:pt>
                      <c:pt idx="6">
                        <c:v>0.47120134727268942</c:v>
                      </c:pt>
                      <c:pt idx="7">
                        <c:v>0.58632782804239969</c:v>
                      </c:pt>
                      <c:pt idx="8">
                        <c:v>0.49550108685482019</c:v>
                      </c:pt>
                      <c:pt idx="9">
                        <c:v>0.58141935063821359</c:v>
                      </c:pt>
                      <c:pt idx="10">
                        <c:v>0.58466063161764548</c:v>
                      </c:pt>
                      <c:pt idx="11">
                        <c:v>0.69430202408612318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56FD-43C2-A27B-A970D76224B0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KPIs'!$B$17</c15:sqref>
                        </c15:formulaRef>
                      </c:ext>
                    </c:extLst>
                    <c:strCache>
                      <c:ptCount val="1"/>
                      <c:pt idx="0">
                        <c:v>Average Policy Size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KPIs'!$C$17:$N$17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72.926754942468904</c:v>
                      </c:pt>
                      <c:pt idx="1">
                        <c:v>68.86783884364381</c:v>
                      </c:pt>
                      <c:pt idx="2">
                        <c:v>55.892018204680248</c:v>
                      </c:pt>
                      <c:pt idx="3">
                        <c:v>70.728140734754774</c:v>
                      </c:pt>
                      <c:pt idx="4">
                        <c:v>85.788996514901584</c:v>
                      </c:pt>
                      <c:pt idx="5">
                        <c:v>57.772083219879185</c:v>
                      </c:pt>
                      <c:pt idx="6">
                        <c:v>76.947791115566091</c:v>
                      </c:pt>
                      <c:pt idx="7">
                        <c:v>69.852492596798257</c:v>
                      </c:pt>
                      <c:pt idx="8">
                        <c:v>81.521185022237105</c:v>
                      </c:pt>
                      <c:pt idx="9">
                        <c:v>70.825667410309237</c:v>
                      </c:pt>
                      <c:pt idx="10">
                        <c:v>84.325005492225444</c:v>
                      </c:pt>
                      <c:pt idx="11">
                        <c:v>63.809301024119982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56FD-43C2-A27B-A970D76224B0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KPIs'!$B$18</c15:sqref>
                        </c15:formulaRef>
                      </c:ext>
                    </c:extLst>
                    <c:strCache>
                      <c:ptCount val="1"/>
                      <c:pt idx="0">
                        <c:v>Loss Ratio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KPIs'!$C$18:$N$18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56FD-43C2-A27B-A970D76224B0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KPIs'!$B$19</c15:sqref>
                        </c15:formulaRef>
                      </c:ext>
                    </c:extLst>
                    <c:strCache>
                      <c:ptCount val="1"/>
                      <c:pt idx="0">
                        <c:v>Cost Per Quote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KPIs'!$C$19:$N$19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11</c:v>
                      </c:pt>
                      <c:pt idx="1">
                        <c:v>12</c:v>
                      </c:pt>
                      <c:pt idx="2">
                        <c:v>15</c:v>
                      </c:pt>
                      <c:pt idx="3">
                        <c:v>11</c:v>
                      </c:pt>
                      <c:pt idx="4">
                        <c:v>15</c:v>
                      </c:pt>
                      <c:pt idx="5">
                        <c:v>15</c:v>
                      </c:pt>
                      <c:pt idx="6">
                        <c:v>17</c:v>
                      </c:pt>
                      <c:pt idx="7">
                        <c:v>14</c:v>
                      </c:pt>
                      <c:pt idx="8">
                        <c:v>11</c:v>
                      </c:pt>
                      <c:pt idx="9">
                        <c:v>20</c:v>
                      </c:pt>
                      <c:pt idx="10">
                        <c:v>18</c:v>
                      </c:pt>
                      <c:pt idx="11">
                        <c:v>19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56FD-43C2-A27B-A970D76224B0}"/>
                  </c:ext>
                </c:extLst>
              </c15:ser>
            </c15:filteredBarSeries>
          </c:ext>
        </c:extLst>
      </c:barChart>
      <c:catAx>
        <c:axId val="612837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831048"/>
        <c:crosses val="autoZero"/>
        <c:auto val="1"/>
        <c:lblAlgn val="ctr"/>
        <c:lblOffset val="100"/>
        <c:noMultiLvlLbl val="0"/>
      </c:catAx>
      <c:valAx>
        <c:axId val="612831048"/>
        <c:scaling>
          <c:orientation val="minMax"/>
        </c:scaling>
        <c:delete val="0"/>
        <c:axPos val="l"/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837608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195751002822760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3658536585365853E-2"/>
          <c:y val="4.4451410658307232E-2"/>
          <c:w val="0.89268292682926831"/>
          <c:h val="0.77816108409646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'ROE Dashboard'!$B$7</c:f>
              <c:strCache>
                <c:ptCount val="1"/>
                <c:pt idx="0">
                  <c:v>Return on Equity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'ROE Dashboard'!$C$6:$O$6</c15:sqref>
                  </c15:fullRef>
                </c:ext>
              </c:extLst>
              <c:f>'ROE Dashboard'!$D$6:$O$6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'ROE Dashboard'!$C$7:$O$7</c15:sqref>
                  </c15:fullRef>
                </c:ext>
              </c:extLst>
              <c:f>'ROE Dashboard'!$D$7:$O$7</c:f>
              <c:numCache>
                <c:formatCode>0.0%</c:formatCode>
                <c:ptCount val="12"/>
                <c:pt idx="0">
                  <c:v>1.284775498072806E-3</c:v>
                </c:pt>
                <c:pt idx="1">
                  <c:v>0.22600597611797429</c:v>
                </c:pt>
                <c:pt idx="2">
                  <c:v>0.16205096395810678</c:v>
                </c:pt>
                <c:pt idx="3">
                  <c:v>0.161021873873473</c:v>
                </c:pt>
                <c:pt idx="4">
                  <c:v>0.1291269972673503</c:v>
                </c:pt>
                <c:pt idx="5">
                  <c:v>9.5378668997250088E-2</c:v>
                </c:pt>
                <c:pt idx="6">
                  <c:v>0.11334502826308987</c:v>
                </c:pt>
                <c:pt idx="7">
                  <c:v>0.10497109844075003</c:v>
                </c:pt>
                <c:pt idx="8">
                  <c:v>0.20213542656586647</c:v>
                </c:pt>
                <c:pt idx="9">
                  <c:v>7.0531709873217316E-2</c:v>
                </c:pt>
                <c:pt idx="10">
                  <c:v>6.7754498543007163E-2</c:v>
                </c:pt>
                <c:pt idx="11">
                  <c:v>3.0928831562011119E-2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B3-4E51-92D7-E22A36E6A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27"/>
        <c:axId val="410341000"/>
        <c:axId val="410337392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'ROE Dashboard'!$B$8</c15:sqref>
                        </c15:formulaRef>
                      </c:ext>
                    </c:extLst>
                    <c:strCache>
                      <c:ptCount val="1"/>
                      <c:pt idx="0">
                        <c:v>Earnings Per Share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'ROE Dashboard'!$C$6:$O$6</c15:sqref>
                        </c15:fullRef>
                        <c15:formulaRef>
                          <c15:sqref>'ROE Dashboard'!$D$6:$O$6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'ROE Dashboard'!$C$8:$O$8</c15:sqref>
                        </c15:fullRef>
                        <c15:formulaRef>
                          <c15:sqref>'ROE Dashboard'!$D$8:$O$8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3.21607067398402E-2</c:v>
                      </c:pt>
                      <c:pt idx="1">
                        <c:v>7.3093819077484987</c:v>
                      </c:pt>
                      <c:pt idx="2">
                        <c:v>6.2545309215058289</c:v>
                      </c:pt>
                      <c:pt idx="3">
                        <c:v>7.4075972798209522</c:v>
                      </c:pt>
                      <c:pt idx="4">
                        <c:v>6.8211046353281741</c:v>
                      </c:pt>
                      <c:pt idx="5">
                        <c:v>5.5695754675868265</c:v>
                      </c:pt>
                      <c:pt idx="6">
                        <c:v>7.4648082583043021</c:v>
                      </c:pt>
                      <c:pt idx="7">
                        <c:v>7.7241173655439237</c:v>
                      </c:pt>
                      <c:pt idx="8">
                        <c:v>18.641994502938125</c:v>
                      </c:pt>
                      <c:pt idx="9">
                        <c:v>6.9984163305602598</c:v>
                      </c:pt>
                      <c:pt idx="10">
                        <c:v>7.2114600405656502</c:v>
                      </c:pt>
                      <c:pt idx="11">
                        <c:v>3.3969793488266453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3AB3-4E51-92D7-E22A36E6A1F5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'ROE Dashboard'!$B$9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'ROE Dashboard'!$C$6:$O$6</c15:sqref>
                        </c15:fullRef>
                        <c15:formulaRef>
                          <c15:sqref>'ROE Dashboard'!$D$6:$O$6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'ROE Dashboard'!$C$9:$O$9</c15:sqref>
                        </c15:fullRef>
                        <c15:formulaRef>
                          <c15:sqref>'ROE Dashboard'!$D$9:$O$9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AB3-4E51-92D7-E22A36E6A1F5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'ROE Dashboard'!$B$10</c15:sqref>
                        </c15:formulaRef>
                      </c:ext>
                    </c:extLst>
                    <c:strCache>
                      <c:ptCount val="1"/>
                      <c:pt idx="0">
                        <c:v>Income Statement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'ROE Dashboard'!$C$6:$O$6</c15:sqref>
                        </c15:fullRef>
                        <c15:formulaRef>
                          <c15:sqref>'ROE Dashboard'!$D$6:$O$6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'ROE Dashboard'!$C$10:$O$10</c15:sqref>
                        </c15:fullRef>
                        <c15:formulaRef>
                          <c15:sqref>'ROE Dashboard'!$D$10:$O$10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AB3-4E51-92D7-E22A36E6A1F5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'ROE Dashboard'!$B$11</c15:sqref>
                        </c15:formulaRef>
                      </c:ext>
                    </c:extLst>
                    <c:strCache>
                      <c:ptCount val="1"/>
                      <c:pt idx="0">
                        <c:v>Net Income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'ROE Dashboard'!$C$6:$O$6</c15:sqref>
                        </c15:fullRef>
                        <c15:formulaRef>
                          <c15:sqref>'ROE Dashboard'!$D$6:$O$6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'ROE Dashboard'!$C$11:$O$11</c15:sqref>
                        </c15:fullRef>
                        <c15:formulaRef>
                          <c15:sqref>'ROE Dashboard'!$D$11:$O$11</c15:sqref>
                        </c15:formulaRef>
                      </c:ext>
                    </c:extLst>
                    <c:numCache>
                      <c:formatCode>#,##0.00_);\(#,##0.00\)</c:formatCode>
                      <c:ptCount val="12"/>
                      <c:pt idx="0">
                        <c:v>2.7935203230000001</c:v>
                      </c:pt>
                      <c:pt idx="1">
                        <c:v>26.56334348</c:v>
                      </c:pt>
                      <c:pt idx="2">
                        <c:v>27.335617280000001</c:v>
                      </c:pt>
                      <c:pt idx="3">
                        <c:v>27.507848639999999</c:v>
                      </c:pt>
                      <c:pt idx="4">
                        <c:v>27.161157769999999</c:v>
                      </c:pt>
                      <c:pt idx="5">
                        <c:v>28.62770969</c:v>
                      </c:pt>
                      <c:pt idx="6">
                        <c:v>27.133746289999998</c:v>
                      </c:pt>
                      <c:pt idx="7">
                        <c:v>27.618935910000001</c:v>
                      </c:pt>
                      <c:pt idx="8">
                        <c:v>27.646000670000003</c:v>
                      </c:pt>
                      <c:pt idx="9">
                        <c:v>27.646774749999999</c:v>
                      </c:pt>
                      <c:pt idx="10">
                        <c:v>27.161089059999998</c:v>
                      </c:pt>
                      <c:pt idx="11">
                        <c:v>44.351108889999999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AB3-4E51-92D7-E22A36E6A1F5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'ROE Dashboard'!$B$12</c15:sqref>
                        </c15:formulaRef>
                      </c:ext>
                    </c:extLst>
                    <c:strCache>
                      <c:ptCount val="1"/>
                      <c:pt idx="0">
                        <c:v>Balance Sheet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'ROE Dashboard'!$C$6:$O$6</c15:sqref>
                        </c15:fullRef>
                        <c15:formulaRef>
                          <c15:sqref>'ROE Dashboard'!$D$6:$O$6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'ROE Dashboard'!$C$12:$O$12</c15:sqref>
                        </c15:fullRef>
                        <c15:formulaRef>
                          <c15:sqref>'ROE Dashboard'!$D$12:$O$12</c15:sqref>
                        </c15:formulaRef>
                      </c:ext>
                    </c:extLst>
                    <c:numCache>
                      <c:formatCode>#,##0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AB3-4E51-92D7-E22A36E6A1F5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'ROE Dashboard'!$B$13</c15:sqref>
                        </c15:formulaRef>
                      </c:ext>
                    </c:extLst>
                    <c:strCache>
                      <c:ptCount val="1"/>
                      <c:pt idx="0">
                        <c:v>Shares outstanding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'ROE Dashboard'!$C$6:$O$6</c15:sqref>
                        </c15:fullRef>
                        <c15:formulaRef>
                          <c15:sqref>'ROE Dashboard'!$D$6:$O$6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'ROE Dashboard'!$C$13:$O$13</c15:sqref>
                        </c15:fullRef>
                        <c15:formulaRef>
                          <c15:sqref>'ROE Dashboard'!$D$13:$O$13</c15:sqref>
                        </c15:formulaRef>
                      </c:ext>
                    </c:extLst>
                    <c:numCache>
                      <c:formatCode>#,##0.00_);\(#,##0.00\)</c:formatCode>
                      <c:ptCount val="12"/>
                      <c:pt idx="0">
                        <c:v>86.861285282000011</c:v>
                      </c:pt>
                      <c:pt idx="1">
                        <c:v>3.6341436000000003</c:v>
                      </c:pt>
                      <c:pt idx="2">
                        <c:v>4.3705303600000001</c:v>
                      </c:pt>
                      <c:pt idx="3">
                        <c:v>3.71346438</c:v>
                      </c:pt>
                      <c:pt idx="4">
                        <c:v>3.9819295000000001</c:v>
                      </c:pt>
                      <c:pt idx="5">
                        <c:v>5.1400164800000008</c:v>
                      </c:pt>
                      <c:pt idx="6">
                        <c:v>3.6348885800000001</c:v>
                      </c:pt>
                      <c:pt idx="7">
                        <c:v>3.5756753300000002</c:v>
                      </c:pt>
                      <c:pt idx="8">
                        <c:v>1.4829958600000002</c:v>
                      </c:pt>
                      <c:pt idx="9">
                        <c:v>3.9504329900000004</c:v>
                      </c:pt>
                      <c:pt idx="10">
                        <c:v>3.7663786400000001</c:v>
                      </c:pt>
                      <c:pt idx="11">
                        <c:v>13.056043130000001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AB3-4E51-92D7-E22A36E6A1F5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'ROE Dashboard'!$B$14</c15:sqref>
                        </c15:formulaRef>
                      </c:ext>
                    </c:extLst>
                    <c:strCache>
                      <c:ptCount val="1"/>
                      <c:pt idx="0">
                        <c:v>Share Price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'ROE Dashboard'!$C$6:$O$6</c15:sqref>
                        </c15:fullRef>
                        <c15:formulaRef>
                          <c15:sqref>'ROE Dashboard'!$D$6:$O$6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'ROE Dashboard'!$C$14:$O$14</c15:sqref>
                        </c15:fullRef>
                        <c15:formulaRef>
                          <c15:sqref>'ROE Dashboard'!$D$14:$O$14</c15:sqref>
                        </c15:formulaRef>
                      </c:ext>
                    </c:extLst>
                    <c:numCache>
                      <c:formatCode>#,##0.00</c:formatCode>
                      <c:ptCount val="12"/>
                      <c:pt idx="0">
                        <c:v>25.032160706739841</c:v>
                      </c:pt>
                      <c:pt idx="1">
                        <c:v>32.34154261448834</c:v>
                      </c:pt>
                      <c:pt idx="2">
                        <c:v>38.596073535994165</c:v>
                      </c:pt>
                      <c:pt idx="3">
                        <c:v>46.00367081581512</c:v>
                      </c:pt>
                      <c:pt idx="4">
                        <c:v>52.824775451143296</c:v>
                      </c:pt>
                      <c:pt idx="5">
                        <c:v>58.394350918730126</c:v>
                      </c:pt>
                      <c:pt idx="6">
                        <c:v>65.859159177034428</c:v>
                      </c:pt>
                      <c:pt idx="7">
                        <c:v>73.583276542578346</c:v>
                      </c:pt>
                      <c:pt idx="8">
                        <c:v>92.225271045516479</c:v>
                      </c:pt>
                      <c:pt idx="9">
                        <c:v>99.223687376076739</c:v>
                      </c:pt>
                      <c:pt idx="10">
                        <c:v>106.43514741664239</c:v>
                      </c:pt>
                      <c:pt idx="11">
                        <c:v>109.83212676546904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AB3-4E51-92D7-E22A36E6A1F5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'ROE Dashboard'!$B$15</c15:sqref>
                        </c15:formulaRef>
                      </c:ext>
                    </c:extLst>
                    <c:strCache>
                      <c:ptCount val="1"/>
                      <c:pt idx="0">
                        <c:v>Shareholders' Equity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'ROE Dashboard'!$C$6:$O$6</c15:sqref>
                        </c15:fullRef>
                        <c15:formulaRef>
                          <c15:sqref>'ROE Dashboard'!$D$6:$O$6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'ROE Dashboard'!$C$15:$O$15</c15:sqref>
                        </c15:fullRef>
                        <c15:formulaRef>
                          <c15:sqref>'ROE Dashboard'!$D$15:$O$15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2174.3256523730001</c:v>
                      </c:pt>
                      <c:pt idx="1">
                        <c:v>117.53381010657007</c:v>
                      </c:pt>
                      <c:pt idx="2">
                        <c:v>168.68531116585504</c:v>
                      </c:pt>
                      <c:pt idx="3">
                        <c:v>170.83299292377498</c:v>
                      </c:pt>
                      <c:pt idx="4">
                        <c:v>210.34453169978332</c:v>
                      </c:pt>
                      <c:pt idx="5">
                        <c:v>300.14792606117601</c:v>
                      </c:pt>
                      <c:pt idx="6">
                        <c:v>239.39070558100465</c:v>
                      </c:pt>
                      <c:pt idx="7">
                        <c:v>263.10990663386508</c:v>
                      </c:pt>
                      <c:pt idx="8">
                        <c:v>136.76969514787882</c:v>
                      </c:pt>
                      <c:pt idx="9">
                        <c:v>391.9765279999001</c:v>
                      </c:pt>
                      <c:pt idx="10">
                        <c:v>400.87506577529308</c:v>
                      </c:pt>
                      <c:pt idx="11">
                        <c:v>1433.9729841095914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AB3-4E51-92D7-E22A36E6A1F5}"/>
                  </c:ext>
                </c:extLst>
              </c15:ser>
            </c15:filteredBarSeries>
          </c:ext>
        </c:extLst>
      </c:barChart>
      <c:catAx>
        <c:axId val="410341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337392"/>
        <c:crosses val="autoZero"/>
        <c:auto val="1"/>
        <c:lblAlgn val="ctr"/>
        <c:lblOffset val="100"/>
        <c:noMultiLvlLbl val="0"/>
      </c:catAx>
      <c:valAx>
        <c:axId val="4103373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10341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1"/>
          <c:order val="11"/>
          <c:tx>
            <c:strRef>
              <c:f>'Insurance KPIs'!$B$17</c:f>
              <c:strCache>
                <c:ptCount val="1"/>
                <c:pt idx="0">
                  <c:v>Average Policy Size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rgbClr val="92D050"/>
              </a:solidFill>
            </a:ln>
            <a:effectLst/>
          </c:spPr>
          <c:invertIfNegative val="0"/>
          <c:dPt>
            <c:idx val="24"/>
            <c:invertIfNegative val="0"/>
            <c:bubble3D val="0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433-4973-9E88-E4E851FE8F71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'Insurance KPIs'!$C$5:$O$5</c15:sqref>
                  </c15:fullRef>
                </c:ext>
              </c:extLst>
              <c:f>'Insurance KPIs'!$O$5</c:f>
              <c:strCache>
                <c:ptCount val="1"/>
                <c:pt idx="0">
                  <c:v>Annual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'Insurance KPIs'!$C$17:$O$17</c15:sqref>
                  </c15:fullRef>
                </c:ext>
              </c:extLst>
              <c:f>'Insurance KPIs'!$O$17</c:f>
              <c:numCache>
                <c:formatCode>"$"#,##0</c:formatCode>
                <c:ptCount val="1"/>
                <c:pt idx="0">
                  <c:v>71.604772926798731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33-4973-9E88-E4E851FE8F71}"/>
            </c:ext>
          </c:extLst>
        </c:ser>
        <c:ser>
          <c:idx val="13"/>
          <c:order val="13"/>
          <c:tx>
            <c:strRef>
              <c:f>'Insurance KPIs'!$B$19</c:f>
              <c:strCache>
                <c:ptCount val="1"/>
                <c:pt idx="0">
                  <c:v>Cost Per Quote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'Insurance KPIs'!$C$5:$O$5</c15:sqref>
                  </c15:fullRef>
                </c:ext>
              </c:extLst>
              <c:f>'Insurance KPIs'!$O$5</c:f>
              <c:strCache>
                <c:ptCount val="1"/>
                <c:pt idx="0">
                  <c:v>Annual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'Insurance KPIs'!$C$19:$O$19</c15:sqref>
                  </c15:fullRef>
                </c:ext>
              </c:extLst>
              <c:f>'Insurance KPIs'!$O$19</c:f>
              <c:numCache>
                <c:formatCode>"$"#,##0</c:formatCode>
                <c:ptCount val="1"/>
                <c:pt idx="0">
                  <c:v>14.833333333333334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33-4973-9E88-E4E851FE8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12905504"/>
        <c:axId val="61291042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'Insurance KPIs'!$B$6</c15:sqref>
                        </c15:formulaRef>
                      </c:ext>
                    </c:extLst>
                    <c:strCache>
                      <c:ptCount val="1"/>
                      <c:pt idx="0">
                        <c:v>Measures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'Insurance KPIs'!$C$5:$O$5</c15:sqref>
                        </c15:fullRef>
                        <c15:formulaRef>
                          <c15:sqref>'Insurance KPIs'!$O$5</c15:sqref>
                        </c15:formulaRef>
                      </c:ext>
                    </c:extLst>
                    <c:strCache>
                      <c:ptCount val="1"/>
                      <c:pt idx="0">
                        <c:v>Annual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'Insurance KPIs'!$C$6:$O$6</c15:sqref>
                        </c15:fullRef>
                        <c15:formulaRef>
                          <c15:sqref>'Insurance KPIs'!$O$6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C433-4973-9E88-E4E851FE8F71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KPIs'!$B$7</c15:sqref>
                        </c15:formulaRef>
                      </c:ext>
                    </c:extLst>
                    <c:strCache>
                      <c:ptCount val="1"/>
                      <c:pt idx="0">
                        <c:v>Total Policies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'Insurance KPIs'!$C$5:$O$5</c15:sqref>
                        </c15:fullRef>
                        <c15:formulaRef>
                          <c15:sqref>'Insurance KPIs'!$O$5</c15:sqref>
                        </c15:formulaRef>
                      </c:ext>
                    </c:extLst>
                    <c:strCache>
                      <c:ptCount val="1"/>
                      <c:pt idx="0">
                        <c:v>Annual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'Insurance KPIs'!$C$7:$O$7</c15:sqref>
                        </c15:fullRef>
                        <c15:formulaRef>
                          <c15:sqref>'Insurance KPIs'!$O$7</c15:sqref>
                        </c15:formulaRef>
                      </c:ext>
                    </c:extLst>
                    <c:numCache>
                      <c:formatCode>#,##0</c:formatCode>
                      <c:ptCount val="1"/>
                      <c:pt idx="0">
                        <c:v>89345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433-4973-9E88-E4E851FE8F71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KPIs'!$B$8</c15:sqref>
                        </c15:formulaRef>
                      </c:ext>
                    </c:extLst>
                    <c:strCache>
                      <c:ptCount val="1"/>
                      <c:pt idx="0">
                        <c:v>Total Premiums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'Insurance KPIs'!$C$5:$O$5</c15:sqref>
                        </c15:fullRef>
                        <c15:formulaRef>
                          <c15:sqref>'Insurance KPIs'!$O$5</c15:sqref>
                        </c15:formulaRef>
                      </c:ext>
                    </c:extLst>
                    <c:strCache>
                      <c:ptCount val="1"/>
                      <c:pt idx="0">
                        <c:v>Annual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'Insurance KPIs'!$C$8:$O$8</c15:sqref>
                        </c15:fullRef>
                        <c15:formulaRef>
                          <c15:sqref>'Insurance KPIs'!$O$8</c15:sqref>
                        </c15:formulaRef>
                      </c:ext>
                    </c:extLst>
                    <c:numCache>
                      <c:formatCode>"$"#,##0</c:formatCode>
                      <c:ptCount val="1"/>
                      <c:pt idx="0">
                        <c:v>75100018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C433-4973-9E88-E4E851FE8F71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KPIs'!$B$9</c15:sqref>
                        </c15:formulaRef>
                      </c:ext>
                    </c:extLst>
                    <c:strCache>
                      <c:ptCount val="1"/>
                      <c:pt idx="0">
                        <c:v>Claims Expense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'Insurance KPIs'!$C$5:$O$5</c15:sqref>
                        </c15:fullRef>
                        <c15:formulaRef>
                          <c15:sqref>'Insurance KPIs'!$O$5</c15:sqref>
                        </c15:formulaRef>
                      </c:ext>
                    </c:extLst>
                    <c:strCache>
                      <c:ptCount val="1"/>
                      <c:pt idx="0">
                        <c:v>Annual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'Insurance KPIs'!$C$9:$O$9</c15:sqref>
                        </c15:fullRef>
                        <c15:formulaRef>
                          <c15:sqref>'Insurance KPIs'!$O$9</c15:sqref>
                        </c15:formulaRef>
                      </c:ext>
                    </c:extLst>
                    <c:numCache>
                      <c:formatCode>"$"#,##0</c:formatCode>
                      <c:ptCount val="1"/>
                      <c:pt idx="0">
                        <c:v>35137643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433-4973-9E88-E4E851FE8F71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KPIs'!$B$10</c15:sqref>
                        </c15:formulaRef>
                      </c:ext>
                    </c:extLst>
                    <c:strCache>
                      <c:ptCount val="1"/>
                      <c:pt idx="0">
                        <c:v>SGA Expense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'Insurance KPIs'!$C$5:$O$5</c15:sqref>
                        </c15:fullRef>
                        <c15:formulaRef>
                          <c15:sqref>'Insurance KPIs'!$O$5</c15:sqref>
                        </c15:formulaRef>
                      </c:ext>
                    </c:extLst>
                    <c:strCache>
                      <c:ptCount val="1"/>
                      <c:pt idx="0">
                        <c:v>Annual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'Insurance KPIs'!$C$10:$O$10</c15:sqref>
                        </c15:fullRef>
                        <c15:formulaRef>
                          <c15:sqref>'Insurance KPIs'!$O$10</c15:sqref>
                        </c15:formulaRef>
                      </c:ext>
                    </c:extLst>
                    <c:numCache>
                      <c:formatCode>"$"#,##0</c:formatCode>
                      <c:ptCount val="1"/>
                      <c:pt idx="0">
                        <c:v>10673026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C433-4973-9E88-E4E851FE8F71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KPIs'!$B$11</c15:sqref>
                        </c15:formulaRef>
                      </c:ext>
                    </c:extLst>
                    <c:strCache>
                      <c:ptCount val="1"/>
                      <c:pt idx="0">
                        <c:v>Total Expense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'Insurance KPIs'!$C$5:$O$5</c15:sqref>
                        </c15:fullRef>
                        <c15:formulaRef>
                          <c15:sqref>'Insurance KPIs'!$O$5</c15:sqref>
                        </c15:formulaRef>
                      </c:ext>
                    </c:extLst>
                    <c:strCache>
                      <c:ptCount val="1"/>
                      <c:pt idx="0">
                        <c:v>Annual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'Insurance KPIs'!$C$11:$O$11</c15:sqref>
                        </c15:fullRef>
                        <c15:formulaRef>
                          <c15:sqref>'Insurance KPIs'!$O$11</c15:sqref>
                        </c15:formulaRef>
                      </c:ext>
                    </c:extLst>
                    <c:numCache>
                      <c:formatCode>"$"#,##0</c:formatCode>
                      <c:ptCount val="1"/>
                      <c:pt idx="0">
                        <c:v>45810669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433-4973-9E88-E4E851FE8F71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KPIs'!$B$12</c15:sqref>
                        </c15:formulaRef>
                      </c:ext>
                    </c:extLst>
                    <c:strCache>
                      <c:ptCount val="1"/>
                      <c:pt idx="0">
                        <c:v>Cost per Quote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'Insurance KPIs'!$C$5:$O$5</c15:sqref>
                        </c15:fullRef>
                        <c15:formulaRef>
                          <c15:sqref>'Insurance KPIs'!$O$5</c15:sqref>
                        </c15:formulaRef>
                      </c:ext>
                    </c:extLst>
                    <c:strCache>
                      <c:ptCount val="1"/>
                      <c:pt idx="0">
                        <c:v>Annual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'Insurance KPIs'!$C$12:$O$12</c15:sqref>
                        </c15:fullRef>
                        <c15:formulaRef>
                          <c15:sqref>'Insurance KPIs'!$O$12</c15:sqref>
                        </c15:formulaRef>
                      </c:ext>
                    </c:extLst>
                    <c:numCache>
                      <c:formatCode>"$"#,##0</c:formatCode>
                      <c:ptCount val="1"/>
                      <c:pt idx="0">
                        <c:v>14.833333333333334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433-4973-9E88-E4E851FE8F71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'Insurance KPIs'!$C$5:$O$5</c15:sqref>
                        </c15:fullRef>
                        <c15:formulaRef>
                          <c15:sqref>'Insurance KPIs'!$O$5</c15:sqref>
                        </c15:formulaRef>
                      </c:ext>
                    </c:extLst>
                    <c:strCache>
                      <c:ptCount val="1"/>
                      <c:pt idx="0">
                        <c:v>Annual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'Insurance KPIs'!$C$13:$O$13</c15:sqref>
                        </c15:fullRef>
                        <c15:formulaRef>
                          <c15:sqref>'Insurance KPIs'!$O$13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433-4973-9E88-E4E851FE8F71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KPIs'!$B$14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'Insurance KPIs'!$C$5:$O$5</c15:sqref>
                        </c15:fullRef>
                        <c15:formulaRef>
                          <c15:sqref>'Insurance KPIs'!$O$5</c15:sqref>
                        </c15:formulaRef>
                      </c:ext>
                    </c:extLst>
                    <c:strCache>
                      <c:ptCount val="1"/>
                      <c:pt idx="0">
                        <c:v>Annual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'Insurance KPIs'!$C$14:$O$14</c15:sqref>
                        </c15:fullRef>
                        <c15:formulaRef>
                          <c15:sqref>'Insurance KPIs'!$O$14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433-4973-9E88-E4E851FE8F71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KPIs'!$B$15</c15:sqref>
                        </c15:formulaRef>
                      </c:ext>
                    </c:extLst>
                    <c:strCache>
                      <c:ptCount val="1"/>
                      <c:pt idx="0">
                        <c:v>KPI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'Insurance KPIs'!$C$5:$O$5</c15:sqref>
                        </c15:fullRef>
                        <c15:formulaRef>
                          <c15:sqref>'Insurance KPIs'!$O$5</c15:sqref>
                        </c15:formulaRef>
                      </c:ext>
                    </c:extLst>
                    <c:strCache>
                      <c:ptCount val="1"/>
                      <c:pt idx="0">
                        <c:v>Annual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'Insurance KPIs'!$C$15:$O$15</c15:sqref>
                        </c15:fullRef>
                        <c15:formulaRef>
                          <c15:sqref>'Insurance KPIs'!$O$15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433-4973-9E88-E4E851FE8F71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KPIs'!$B$16</c15:sqref>
                        </c15:formulaRef>
                      </c:ext>
                    </c:extLst>
                    <c:strCache>
                      <c:ptCount val="1"/>
                      <c:pt idx="0">
                        <c:v>Expense Ratio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'Insurance KPIs'!$C$5:$O$5</c15:sqref>
                        </c15:fullRef>
                        <c15:formulaRef>
                          <c15:sqref>'Insurance KPIs'!$O$5</c15:sqref>
                        </c15:formulaRef>
                      </c:ext>
                    </c:extLst>
                    <c:strCache>
                      <c:ptCount val="1"/>
                      <c:pt idx="0">
                        <c:v>Annual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'Insurance KPIs'!$C$16:$O$16</c15:sqref>
                        </c15:fullRef>
                        <c15:formulaRef>
                          <c15:sqref>'Insurance KPIs'!$O$16</c15:sqref>
                        </c15:formulaRef>
                      </c:ext>
                    </c:extLst>
                    <c:numCache>
                      <c:formatCode>0%</c:formatCode>
                      <c:ptCount val="1"/>
                      <c:pt idx="0">
                        <c:v>0.60999544633930713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433-4973-9E88-E4E851FE8F71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KPIs'!$B$18</c15:sqref>
                        </c15:formulaRef>
                      </c:ext>
                    </c:extLst>
                    <c:strCache>
                      <c:ptCount val="1"/>
                      <c:pt idx="0">
                        <c:v>Loss Ratio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'Insurance KPIs'!$C$5:$O$5</c15:sqref>
                        </c15:fullRef>
                        <c15:formulaRef>
                          <c15:sqref>'Insurance KPIs'!$O$5</c15:sqref>
                        </c15:formulaRef>
                      </c:ext>
                    </c:extLst>
                    <c:strCache>
                      <c:ptCount val="1"/>
                      <c:pt idx="0">
                        <c:v>Annual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'Insurance KPIs'!$C$18:$O$18</c15:sqref>
                        </c15:fullRef>
                        <c15:formulaRef>
                          <c15:sqref>'Insurance KPIs'!$O$18</c15:sqref>
                        </c15:formulaRef>
                      </c:ext>
                    </c:extLst>
                    <c:numCache>
                      <c:formatCode>0%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C433-4973-9E88-E4E851FE8F71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KPIs'!$B$20</c15:sqref>
                        </c15:formulaRef>
                      </c:ext>
                    </c:extLst>
                    <c:strCache>
                      <c:ptCount val="1"/>
                      <c:pt idx="0">
                        <c:v>Net Profit Margin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'Insurance KPIs'!$C$5:$O$5</c15:sqref>
                        </c15:fullRef>
                        <c15:formulaRef>
                          <c15:sqref>'Insurance KPIs'!$O$5</c15:sqref>
                        </c15:formulaRef>
                      </c:ext>
                    </c:extLst>
                    <c:strCache>
                      <c:ptCount val="1"/>
                      <c:pt idx="0">
                        <c:v>Annual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'Insurance KPIs'!$C$20:$O$20</c15:sqref>
                        </c15:fullRef>
                        <c15:formulaRef>
                          <c15:sqref>'Insurance KPIs'!$O$20</c15:sqref>
                        </c15:formulaRef>
                      </c:ext>
                    </c:extLst>
                    <c:numCache>
                      <c:formatCode>0%</c:formatCode>
                      <c:ptCount val="1"/>
                      <c:pt idx="0">
                        <c:v>0.39000455366069287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C433-4973-9E88-E4E851FE8F71}"/>
                  </c:ext>
                </c:extLst>
              </c15:ser>
            </c15:filteredBarSeries>
          </c:ext>
        </c:extLst>
      </c:barChart>
      <c:catAx>
        <c:axId val="61290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910424"/>
        <c:crosses val="autoZero"/>
        <c:auto val="1"/>
        <c:lblAlgn val="ctr"/>
        <c:lblOffset val="100"/>
        <c:noMultiLvlLbl val="0"/>
      </c:catAx>
      <c:valAx>
        <c:axId val="612910424"/>
        <c:scaling>
          <c:orientation val="minMax"/>
        </c:scaling>
        <c:delete val="0"/>
        <c:axPos val="l"/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905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790268953787033"/>
          <c:y val="6.7007797270955169E-2"/>
          <c:w val="0.71296184795766226"/>
          <c:h val="0.652330739359334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'Insurance KPIs'!$B$8</c:f>
              <c:strCache>
                <c:ptCount val="1"/>
                <c:pt idx="0">
                  <c:v>Total Premiums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'Insurance KPIs'!$C$5:$O$5</c15:sqref>
                  </c15:fullRef>
                </c:ext>
              </c:extLst>
              <c:f>'Insurance KPIs'!$O$5</c:f>
              <c:strCache>
                <c:ptCount val="1"/>
                <c:pt idx="0">
                  <c:v>Annual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'Insurance KPIs'!$C$8:$O$8</c15:sqref>
                  </c15:fullRef>
                </c:ext>
              </c:extLst>
              <c:f>'Insurance KPIs'!$O$8</c:f>
              <c:numCache>
                <c:formatCode>"$"#,##0</c:formatCode>
                <c:ptCount val="1"/>
                <c:pt idx="0">
                  <c:v>75100018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EC-4963-9A61-08C7E996D7D6}"/>
            </c:ext>
          </c:extLst>
        </c:ser>
        <c:ser>
          <c:idx val="5"/>
          <c:order val="5"/>
          <c:tx>
            <c:strRef>
              <c:f>'Insurance KPIs'!$B$11</c:f>
              <c:strCache>
                <c:ptCount val="1"/>
                <c:pt idx="0">
                  <c:v>Total Expense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'Insurance KPIs'!$C$5:$O$5</c15:sqref>
                  </c15:fullRef>
                </c:ext>
              </c:extLst>
              <c:f>'Insurance KPIs'!$O$5</c:f>
              <c:strCache>
                <c:ptCount val="1"/>
                <c:pt idx="0">
                  <c:v>Annual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'Insurance KPIs'!$C$11:$O$11</c15:sqref>
                  </c15:fullRef>
                </c:ext>
              </c:extLst>
              <c:f>'Insurance KPIs'!$O$11</c:f>
              <c:numCache>
                <c:formatCode>"$"#,##0</c:formatCode>
                <c:ptCount val="1"/>
                <c:pt idx="0">
                  <c:v>45810669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EC-4963-9A61-08C7E996D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12905504"/>
        <c:axId val="61291042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'Insurance KPIs'!$B$6</c15:sqref>
                        </c15:formulaRef>
                      </c:ext>
                    </c:extLst>
                    <c:strCache>
                      <c:ptCount val="1"/>
                      <c:pt idx="0">
                        <c:v>Measures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'Insurance KPIs'!$C$5:$O$5</c15:sqref>
                        </c15:fullRef>
                        <c15:formulaRef>
                          <c15:sqref>'Insurance KPIs'!$O$5</c15:sqref>
                        </c15:formulaRef>
                      </c:ext>
                    </c:extLst>
                    <c:strCache>
                      <c:ptCount val="1"/>
                      <c:pt idx="0">
                        <c:v>Annual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'Insurance KPIs'!$C$6:$O$6</c15:sqref>
                        </c15:fullRef>
                        <c15:formulaRef>
                          <c15:sqref>'Insurance KPIs'!$O$6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0EEC-4963-9A61-08C7E996D7D6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KPIs'!$B$7</c15:sqref>
                        </c15:formulaRef>
                      </c:ext>
                    </c:extLst>
                    <c:strCache>
                      <c:ptCount val="1"/>
                      <c:pt idx="0">
                        <c:v>Total Policies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'Insurance KPIs'!$C$5:$O$5</c15:sqref>
                        </c15:fullRef>
                        <c15:formulaRef>
                          <c15:sqref>'Insurance KPIs'!$O$5</c15:sqref>
                        </c15:formulaRef>
                      </c:ext>
                    </c:extLst>
                    <c:strCache>
                      <c:ptCount val="1"/>
                      <c:pt idx="0">
                        <c:v>Annual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'Insurance KPIs'!$C$7:$O$7</c15:sqref>
                        </c15:fullRef>
                        <c15:formulaRef>
                          <c15:sqref>'Insurance KPIs'!$O$7</c15:sqref>
                        </c15:formulaRef>
                      </c:ext>
                    </c:extLst>
                    <c:numCache>
                      <c:formatCode>#,##0</c:formatCode>
                      <c:ptCount val="1"/>
                      <c:pt idx="0">
                        <c:v>89345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EEC-4963-9A61-08C7E996D7D6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KPIs'!$B$9</c15:sqref>
                        </c15:formulaRef>
                      </c:ext>
                    </c:extLst>
                    <c:strCache>
                      <c:ptCount val="1"/>
                      <c:pt idx="0">
                        <c:v>Claims Expense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'Insurance KPIs'!$C$5:$O$5</c15:sqref>
                        </c15:fullRef>
                        <c15:formulaRef>
                          <c15:sqref>'Insurance KPIs'!$O$5</c15:sqref>
                        </c15:formulaRef>
                      </c:ext>
                    </c:extLst>
                    <c:strCache>
                      <c:ptCount val="1"/>
                      <c:pt idx="0">
                        <c:v>Annual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'Insurance KPIs'!$C$9:$O$9</c15:sqref>
                        </c15:fullRef>
                        <c15:formulaRef>
                          <c15:sqref>'Insurance KPIs'!$O$9</c15:sqref>
                        </c15:formulaRef>
                      </c:ext>
                    </c:extLst>
                    <c:numCache>
                      <c:formatCode>"$"#,##0</c:formatCode>
                      <c:ptCount val="1"/>
                      <c:pt idx="0">
                        <c:v>35137643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EEC-4963-9A61-08C7E996D7D6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KPIs'!$B$10</c15:sqref>
                        </c15:formulaRef>
                      </c:ext>
                    </c:extLst>
                    <c:strCache>
                      <c:ptCount val="1"/>
                      <c:pt idx="0">
                        <c:v>SGA Expense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'Insurance KPIs'!$C$5:$O$5</c15:sqref>
                        </c15:fullRef>
                        <c15:formulaRef>
                          <c15:sqref>'Insurance KPIs'!$O$5</c15:sqref>
                        </c15:formulaRef>
                      </c:ext>
                    </c:extLst>
                    <c:strCache>
                      <c:ptCount val="1"/>
                      <c:pt idx="0">
                        <c:v>Annual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'Insurance KPIs'!$C$10:$O$10</c15:sqref>
                        </c15:fullRef>
                        <c15:formulaRef>
                          <c15:sqref>'Insurance KPIs'!$O$10</c15:sqref>
                        </c15:formulaRef>
                      </c:ext>
                    </c:extLst>
                    <c:numCache>
                      <c:formatCode>"$"#,##0</c:formatCode>
                      <c:ptCount val="1"/>
                      <c:pt idx="0">
                        <c:v>10673026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EEC-4963-9A61-08C7E996D7D6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KPIs'!$B$12</c15:sqref>
                        </c15:formulaRef>
                      </c:ext>
                    </c:extLst>
                    <c:strCache>
                      <c:ptCount val="1"/>
                      <c:pt idx="0">
                        <c:v>Cost per Quote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'Insurance KPIs'!$C$5:$O$5</c15:sqref>
                        </c15:fullRef>
                        <c15:formulaRef>
                          <c15:sqref>'Insurance KPIs'!$O$5</c15:sqref>
                        </c15:formulaRef>
                      </c:ext>
                    </c:extLst>
                    <c:strCache>
                      <c:ptCount val="1"/>
                      <c:pt idx="0">
                        <c:v>Annual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'Insurance KPIs'!$C$12:$O$12</c15:sqref>
                        </c15:fullRef>
                        <c15:formulaRef>
                          <c15:sqref>'Insurance KPIs'!$O$12</c15:sqref>
                        </c15:formulaRef>
                      </c:ext>
                    </c:extLst>
                    <c:numCache>
                      <c:formatCode>"$"#,##0</c:formatCode>
                      <c:ptCount val="1"/>
                      <c:pt idx="0">
                        <c:v>14.833333333333334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0EEC-4963-9A61-08C7E996D7D6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'Insurance KPIs'!$C$5:$O$5</c15:sqref>
                        </c15:fullRef>
                        <c15:formulaRef>
                          <c15:sqref>'Insurance KPIs'!$O$5</c15:sqref>
                        </c15:formulaRef>
                      </c:ext>
                    </c:extLst>
                    <c:strCache>
                      <c:ptCount val="1"/>
                      <c:pt idx="0">
                        <c:v>Annual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'Insurance KPIs'!$C$13:$O$13</c15:sqref>
                        </c15:fullRef>
                        <c15:formulaRef>
                          <c15:sqref>'Insurance KPIs'!$O$13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0EEC-4963-9A61-08C7E996D7D6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KPIs'!$B$14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'Insurance KPIs'!$C$5:$O$5</c15:sqref>
                        </c15:fullRef>
                        <c15:formulaRef>
                          <c15:sqref>'Insurance KPIs'!$O$5</c15:sqref>
                        </c15:formulaRef>
                      </c:ext>
                    </c:extLst>
                    <c:strCache>
                      <c:ptCount val="1"/>
                      <c:pt idx="0">
                        <c:v>Annual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'Insurance KPIs'!$C$14:$O$14</c15:sqref>
                        </c15:fullRef>
                        <c15:formulaRef>
                          <c15:sqref>'Insurance KPIs'!$O$14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0EEC-4963-9A61-08C7E996D7D6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KPIs'!$B$15</c15:sqref>
                        </c15:formulaRef>
                      </c:ext>
                    </c:extLst>
                    <c:strCache>
                      <c:ptCount val="1"/>
                      <c:pt idx="0">
                        <c:v>KPI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'Insurance KPIs'!$C$5:$O$5</c15:sqref>
                        </c15:fullRef>
                        <c15:formulaRef>
                          <c15:sqref>'Insurance KPIs'!$O$5</c15:sqref>
                        </c15:formulaRef>
                      </c:ext>
                    </c:extLst>
                    <c:strCache>
                      <c:ptCount val="1"/>
                      <c:pt idx="0">
                        <c:v>Annual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'Insurance KPIs'!$C$15:$O$15</c15:sqref>
                        </c15:fullRef>
                        <c15:formulaRef>
                          <c15:sqref>'Insurance KPIs'!$O$15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0EEC-4963-9A61-08C7E996D7D6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KPIs'!$B$16</c15:sqref>
                        </c15:formulaRef>
                      </c:ext>
                    </c:extLst>
                    <c:strCache>
                      <c:ptCount val="1"/>
                      <c:pt idx="0">
                        <c:v>Expense Ratio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'Insurance KPIs'!$C$5:$O$5</c15:sqref>
                        </c15:fullRef>
                        <c15:formulaRef>
                          <c15:sqref>'Insurance KPIs'!$O$5</c15:sqref>
                        </c15:formulaRef>
                      </c:ext>
                    </c:extLst>
                    <c:strCache>
                      <c:ptCount val="1"/>
                      <c:pt idx="0">
                        <c:v>Annual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'Insurance KPIs'!$C$16:$O$16</c15:sqref>
                        </c15:fullRef>
                        <c15:formulaRef>
                          <c15:sqref>'Insurance KPIs'!$O$16</c15:sqref>
                        </c15:formulaRef>
                      </c:ext>
                    </c:extLst>
                    <c:numCache>
                      <c:formatCode>0%</c:formatCode>
                      <c:ptCount val="1"/>
                      <c:pt idx="0">
                        <c:v>0.60999544633930713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0EEC-4963-9A61-08C7E996D7D6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KPIs'!$B$17</c15:sqref>
                        </c15:formulaRef>
                      </c:ext>
                    </c:extLst>
                    <c:strCache>
                      <c:ptCount val="1"/>
                      <c:pt idx="0">
                        <c:v>Average Policy Size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solidFill>
                      <a:srgbClr val="92D050"/>
                    </a:solidFill>
                  </a:ln>
                  <a:effectLst/>
                </c:spPr>
                <c:invertIfNegative val="0"/>
                <c:dPt>
                  <c:idx val="24"/>
                  <c:invertIfNegative val="0"/>
                  <c:bubble3D val="0"/>
                  <c:spPr>
                    <a:solidFill>
                      <a:srgbClr val="92D050"/>
                    </a:solidFill>
                    <a:ln>
                      <a:solidFill>
                        <a:srgbClr val="92D050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0EEC-4963-9A61-08C7E996D7D6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'Insurance KPIs'!$C$5:$O$5</c15:sqref>
                        </c15:fullRef>
                        <c15:formulaRef>
                          <c15:sqref>'Insurance KPIs'!$O$5</c15:sqref>
                        </c15:formulaRef>
                      </c:ext>
                    </c:extLst>
                    <c:strCache>
                      <c:ptCount val="1"/>
                      <c:pt idx="0">
                        <c:v>Annual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'Insurance KPIs'!$C$17:$O$17</c15:sqref>
                        </c15:fullRef>
                        <c15:formulaRef>
                          <c15:sqref>'Insurance KPIs'!$O$17</c15:sqref>
                        </c15:formulaRef>
                      </c:ext>
                    </c:extLst>
                    <c:numCache>
                      <c:formatCode>"$"#,##0</c:formatCode>
                      <c:ptCount val="1"/>
                      <c:pt idx="0">
                        <c:v>71.604772926798731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0EEC-4963-9A61-08C7E996D7D6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KPIs'!$B$18</c15:sqref>
                        </c15:formulaRef>
                      </c:ext>
                    </c:extLst>
                    <c:strCache>
                      <c:ptCount val="1"/>
                      <c:pt idx="0">
                        <c:v>Loss Ratio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'Insurance KPIs'!$C$5:$O$5</c15:sqref>
                        </c15:fullRef>
                        <c15:formulaRef>
                          <c15:sqref>'Insurance KPIs'!$O$5</c15:sqref>
                        </c15:formulaRef>
                      </c:ext>
                    </c:extLst>
                    <c:strCache>
                      <c:ptCount val="1"/>
                      <c:pt idx="0">
                        <c:v>Annual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'Insurance KPIs'!$C$18:$O$18</c15:sqref>
                        </c15:fullRef>
                        <c15:formulaRef>
                          <c15:sqref>'Insurance KPIs'!$O$18</c15:sqref>
                        </c15:formulaRef>
                      </c:ext>
                    </c:extLst>
                    <c:numCache>
                      <c:formatCode>0%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0EEC-4963-9A61-08C7E996D7D6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KPIs'!$B$19</c15:sqref>
                        </c15:formulaRef>
                      </c:ext>
                    </c:extLst>
                    <c:strCache>
                      <c:ptCount val="1"/>
                      <c:pt idx="0">
                        <c:v>Cost Per Quote</c:v>
                      </c:pt>
                    </c:strCache>
                  </c:strRef>
                </c:tx>
                <c:spPr>
                  <a:solidFill>
                    <a:schemeClr val="bg2">
                      <a:lumMod val="9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'Insurance KPIs'!$C$5:$O$5</c15:sqref>
                        </c15:fullRef>
                        <c15:formulaRef>
                          <c15:sqref>'Insurance KPIs'!$O$5</c15:sqref>
                        </c15:formulaRef>
                      </c:ext>
                    </c:extLst>
                    <c:strCache>
                      <c:ptCount val="1"/>
                      <c:pt idx="0">
                        <c:v>Annual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'Insurance KPIs'!$C$19:$O$19</c15:sqref>
                        </c15:fullRef>
                        <c15:formulaRef>
                          <c15:sqref>'Insurance KPIs'!$O$19</c15:sqref>
                        </c15:formulaRef>
                      </c:ext>
                    </c:extLst>
                    <c:numCache>
                      <c:formatCode>"$"#,##0</c:formatCode>
                      <c:ptCount val="1"/>
                      <c:pt idx="0">
                        <c:v>14.833333333333334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0EEC-4963-9A61-08C7E996D7D6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KPIs'!$B$20</c15:sqref>
                        </c15:formulaRef>
                      </c:ext>
                    </c:extLst>
                    <c:strCache>
                      <c:ptCount val="1"/>
                      <c:pt idx="0">
                        <c:v>Net Profit Margin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'Insurance KPIs'!$C$5:$O$5</c15:sqref>
                        </c15:fullRef>
                        <c15:formulaRef>
                          <c15:sqref>'Insurance KPIs'!$O$5</c15:sqref>
                        </c15:formulaRef>
                      </c:ext>
                    </c:extLst>
                    <c:strCache>
                      <c:ptCount val="1"/>
                      <c:pt idx="0">
                        <c:v>Annual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'Insurance KPIs'!$C$20:$O$20</c15:sqref>
                        </c15:fullRef>
                        <c15:formulaRef>
                          <c15:sqref>'Insurance KPIs'!$O$20</c15:sqref>
                        </c15:formulaRef>
                      </c:ext>
                    </c:extLst>
                    <c:numCache>
                      <c:formatCode>0%</c:formatCode>
                      <c:ptCount val="1"/>
                      <c:pt idx="0">
                        <c:v>0.39000455366069287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0EEC-4963-9A61-08C7E996D7D6}"/>
                  </c:ext>
                </c:extLst>
              </c15:ser>
            </c15:filteredBarSeries>
          </c:ext>
        </c:extLst>
      </c:barChart>
      <c:catAx>
        <c:axId val="61290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910424"/>
        <c:crosses val="autoZero"/>
        <c:auto val="1"/>
        <c:lblAlgn val="ctr"/>
        <c:lblOffset val="100"/>
        <c:noMultiLvlLbl val="0"/>
      </c:catAx>
      <c:valAx>
        <c:axId val="612910424"/>
        <c:scaling>
          <c:orientation val="minMax"/>
        </c:scaling>
        <c:delete val="0"/>
        <c:axPos val="l"/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905504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'Insurance KPIs'!$B$7</c:f>
              <c:strCache>
                <c:ptCount val="1"/>
                <c:pt idx="0">
                  <c:v>Total Policies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'Insurance KPIs'!$C$5:$N$5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'Insurance KPIs'!$C$7:$N$7</c:f>
              <c:numCache>
                <c:formatCode>#,##0</c:formatCode>
                <c:ptCount val="12"/>
                <c:pt idx="0">
                  <c:v>92211</c:v>
                </c:pt>
                <c:pt idx="1">
                  <c:v>92705</c:v>
                </c:pt>
                <c:pt idx="2">
                  <c:v>89867</c:v>
                </c:pt>
                <c:pt idx="3">
                  <c:v>80435</c:v>
                </c:pt>
                <c:pt idx="4">
                  <c:v>80629</c:v>
                </c:pt>
                <c:pt idx="5">
                  <c:v>99159</c:v>
                </c:pt>
                <c:pt idx="6">
                  <c:v>81806</c:v>
                </c:pt>
                <c:pt idx="7">
                  <c:v>89826</c:v>
                </c:pt>
                <c:pt idx="8">
                  <c:v>83644</c:v>
                </c:pt>
                <c:pt idx="9">
                  <c:v>93683</c:v>
                </c:pt>
                <c:pt idx="10">
                  <c:v>81934</c:v>
                </c:pt>
                <c:pt idx="11">
                  <c:v>89345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E-4E39-BE1B-31ACB6B5F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axId val="612837608"/>
        <c:axId val="6128310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'Insurance KPIs'!$B$6</c15:sqref>
                        </c15:formulaRef>
                      </c:ext>
                    </c:extLst>
                    <c:strCache>
                      <c:ptCount val="1"/>
                      <c:pt idx="0">
                        <c:v>Measures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'Insurance KPIs'!$C$6:$N$6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E7AE-4E39-BE1B-31ACB6B5F906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KPIs'!$B$8</c15:sqref>
                        </c15:formulaRef>
                      </c:ext>
                    </c:extLst>
                    <c:strCache>
                      <c:ptCount val="1"/>
                      <c:pt idx="0">
                        <c:v>Total Premiums</c:v>
                      </c:pt>
                    </c:strCache>
                  </c:strRef>
                </c:tx>
                <c:spPr>
                  <a:solidFill>
                    <a:srgbClr val="92D050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KPIs'!$C$8:$N$8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6724649</c:v>
                      </c:pt>
                      <c:pt idx="1">
                        <c:v>6384393</c:v>
                      </c:pt>
                      <c:pt idx="2">
                        <c:v>5022848</c:v>
                      </c:pt>
                      <c:pt idx="3">
                        <c:v>5689018</c:v>
                      </c:pt>
                      <c:pt idx="4">
                        <c:v>6917081</c:v>
                      </c:pt>
                      <c:pt idx="5">
                        <c:v>5728622</c:v>
                      </c:pt>
                      <c:pt idx="6">
                        <c:v>6294791</c:v>
                      </c:pt>
                      <c:pt idx="7">
                        <c:v>6274570</c:v>
                      </c:pt>
                      <c:pt idx="8">
                        <c:v>6818758</c:v>
                      </c:pt>
                      <c:pt idx="9">
                        <c:v>6635161</c:v>
                      </c:pt>
                      <c:pt idx="10">
                        <c:v>6909085</c:v>
                      </c:pt>
                      <c:pt idx="11">
                        <c:v>5701042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E7AE-4E39-BE1B-31ACB6B5F906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KPIs'!$B$9</c15:sqref>
                        </c15:formulaRef>
                      </c:ext>
                    </c:extLst>
                    <c:strCache>
                      <c:ptCount val="1"/>
                      <c:pt idx="0">
                        <c:v>Claims Expense</c:v>
                      </c:pt>
                    </c:strCache>
                  </c:strRef>
                </c:tx>
                <c:spPr>
                  <a:solidFill>
                    <a:schemeClr val="bg2">
                      <a:lumMod val="9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KPIs'!$C$9:$N$9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3971296</c:v>
                      </c:pt>
                      <c:pt idx="1">
                        <c:v>3860936</c:v>
                      </c:pt>
                      <c:pt idx="2">
                        <c:v>2879484</c:v>
                      </c:pt>
                      <c:pt idx="3">
                        <c:v>2035354</c:v>
                      </c:pt>
                      <c:pt idx="4">
                        <c:v>2772711</c:v>
                      </c:pt>
                      <c:pt idx="5">
                        <c:v>3059489</c:v>
                      </c:pt>
                      <c:pt idx="6">
                        <c:v>2102267</c:v>
                      </c:pt>
                      <c:pt idx="7">
                        <c:v>2727525</c:v>
                      </c:pt>
                      <c:pt idx="8">
                        <c:v>2544575</c:v>
                      </c:pt>
                      <c:pt idx="9">
                        <c:v>2863904</c:v>
                      </c:pt>
                      <c:pt idx="10">
                        <c:v>3178790</c:v>
                      </c:pt>
                      <c:pt idx="11">
                        <c:v>3141312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E7AE-4E39-BE1B-31ACB6B5F906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KPIs'!$B$10</c15:sqref>
                        </c15:formulaRef>
                      </c:ext>
                    </c:extLst>
                    <c:strCache>
                      <c:ptCount val="1"/>
                      <c:pt idx="0">
                        <c:v>SGA Expense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KPIs'!$C$10:$N$10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855744</c:v>
                      </c:pt>
                      <c:pt idx="1">
                        <c:v>825584</c:v>
                      </c:pt>
                      <c:pt idx="2">
                        <c:v>940787</c:v>
                      </c:pt>
                      <c:pt idx="3">
                        <c:v>887807</c:v>
                      </c:pt>
                      <c:pt idx="4">
                        <c:v>982887</c:v>
                      </c:pt>
                      <c:pt idx="5">
                        <c:v>859293</c:v>
                      </c:pt>
                      <c:pt idx="6">
                        <c:v>863847</c:v>
                      </c:pt>
                      <c:pt idx="7">
                        <c:v>951430</c:v>
                      </c:pt>
                      <c:pt idx="8">
                        <c:v>834127</c:v>
                      </c:pt>
                      <c:pt idx="9">
                        <c:v>993907</c:v>
                      </c:pt>
                      <c:pt idx="10">
                        <c:v>860680</c:v>
                      </c:pt>
                      <c:pt idx="11">
                        <c:v>816933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E7AE-4E39-BE1B-31ACB6B5F906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KPIs'!$B$11</c15:sqref>
                        </c15:formulaRef>
                      </c:ext>
                    </c:extLst>
                    <c:strCache>
                      <c:ptCount val="1"/>
                      <c:pt idx="0">
                        <c:v>Total Expense</c:v>
                      </c:pt>
                    </c:strCache>
                  </c:strRef>
                </c:tx>
                <c:spPr>
                  <a:solidFill>
                    <a:schemeClr val="bg2">
                      <a:lumMod val="9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KPIs'!$C$11:$N$11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4827040</c:v>
                      </c:pt>
                      <c:pt idx="1">
                        <c:v>4686520</c:v>
                      </c:pt>
                      <c:pt idx="2">
                        <c:v>3820271</c:v>
                      </c:pt>
                      <c:pt idx="3">
                        <c:v>2923161</c:v>
                      </c:pt>
                      <c:pt idx="4">
                        <c:v>3755598</c:v>
                      </c:pt>
                      <c:pt idx="5">
                        <c:v>3918782</c:v>
                      </c:pt>
                      <c:pt idx="6">
                        <c:v>2966114</c:v>
                      </c:pt>
                      <c:pt idx="7">
                        <c:v>3678955</c:v>
                      </c:pt>
                      <c:pt idx="8">
                        <c:v>3378702</c:v>
                      </c:pt>
                      <c:pt idx="9">
                        <c:v>3857811</c:v>
                      </c:pt>
                      <c:pt idx="10">
                        <c:v>4039470</c:v>
                      </c:pt>
                      <c:pt idx="11">
                        <c:v>3958245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E7AE-4E39-BE1B-31ACB6B5F906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KPIs'!$B$12</c15:sqref>
                        </c15:formulaRef>
                      </c:ext>
                    </c:extLst>
                    <c:strCache>
                      <c:ptCount val="1"/>
                      <c:pt idx="0">
                        <c:v>Cost per Quote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KPIs'!$C$12:$N$12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11</c:v>
                      </c:pt>
                      <c:pt idx="1">
                        <c:v>12</c:v>
                      </c:pt>
                      <c:pt idx="2">
                        <c:v>15</c:v>
                      </c:pt>
                      <c:pt idx="3">
                        <c:v>11</c:v>
                      </c:pt>
                      <c:pt idx="4">
                        <c:v>15</c:v>
                      </c:pt>
                      <c:pt idx="5">
                        <c:v>15</c:v>
                      </c:pt>
                      <c:pt idx="6">
                        <c:v>17</c:v>
                      </c:pt>
                      <c:pt idx="7">
                        <c:v>14</c:v>
                      </c:pt>
                      <c:pt idx="8">
                        <c:v>11</c:v>
                      </c:pt>
                      <c:pt idx="9">
                        <c:v>20</c:v>
                      </c:pt>
                      <c:pt idx="10">
                        <c:v>18</c:v>
                      </c:pt>
                      <c:pt idx="11">
                        <c:v>19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E7AE-4E39-BE1B-31ACB6B5F906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KPIs'!$C$13:$N$13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E7AE-4E39-BE1B-31ACB6B5F906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KPIs'!$B$14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KPIs'!$C$14:$N$14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E7AE-4E39-BE1B-31ACB6B5F906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KPIs'!$B$15</c15:sqref>
                        </c15:formulaRef>
                      </c:ext>
                    </c:extLst>
                    <c:strCache>
                      <c:ptCount val="1"/>
                      <c:pt idx="0">
                        <c:v>KPI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KPIs'!$C$15:$N$15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E7AE-4E39-BE1B-31ACB6B5F906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KPIs'!$B$16</c15:sqref>
                        </c15:formulaRef>
                      </c:ext>
                    </c:extLst>
                    <c:strCache>
                      <c:ptCount val="1"/>
                      <c:pt idx="0">
                        <c:v>Expense Ratio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KPIs'!$C$16:$N$16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0.71781292971573685</c:v>
                      </c:pt>
                      <c:pt idx="1">
                        <c:v>0.73405882125364152</c:v>
                      </c:pt>
                      <c:pt idx="2">
                        <c:v>0.76057865975637728</c:v>
                      </c:pt>
                      <c:pt idx="3">
                        <c:v>0.51382523310701422</c:v>
                      </c:pt>
                      <c:pt idx="4">
                        <c:v>0.54294549969850003</c:v>
                      </c:pt>
                      <c:pt idx="5">
                        <c:v>0.68407061942645198</c:v>
                      </c:pt>
                      <c:pt idx="6">
                        <c:v>0.47120134727268942</c:v>
                      </c:pt>
                      <c:pt idx="7">
                        <c:v>0.58632782804239969</c:v>
                      </c:pt>
                      <c:pt idx="8">
                        <c:v>0.49550108685482019</c:v>
                      </c:pt>
                      <c:pt idx="9">
                        <c:v>0.58141935063821359</c:v>
                      </c:pt>
                      <c:pt idx="10">
                        <c:v>0.58466063161764548</c:v>
                      </c:pt>
                      <c:pt idx="11">
                        <c:v>0.69430202408612318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E7AE-4E39-BE1B-31ACB6B5F906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KPIs'!$B$17</c15:sqref>
                        </c15:formulaRef>
                      </c:ext>
                    </c:extLst>
                    <c:strCache>
                      <c:ptCount val="1"/>
                      <c:pt idx="0">
                        <c:v>Average Policy Size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KPIs'!$C$17:$N$17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72.926754942468904</c:v>
                      </c:pt>
                      <c:pt idx="1">
                        <c:v>68.86783884364381</c:v>
                      </c:pt>
                      <c:pt idx="2">
                        <c:v>55.892018204680248</c:v>
                      </c:pt>
                      <c:pt idx="3">
                        <c:v>70.728140734754774</c:v>
                      </c:pt>
                      <c:pt idx="4">
                        <c:v>85.788996514901584</c:v>
                      </c:pt>
                      <c:pt idx="5">
                        <c:v>57.772083219879185</c:v>
                      </c:pt>
                      <c:pt idx="6">
                        <c:v>76.947791115566091</c:v>
                      </c:pt>
                      <c:pt idx="7">
                        <c:v>69.852492596798257</c:v>
                      </c:pt>
                      <c:pt idx="8">
                        <c:v>81.521185022237105</c:v>
                      </c:pt>
                      <c:pt idx="9">
                        <c:v>70.825667410309237</c:v>
                      </c:pt>
                      <c:pt idx="10">
                        <c:v>84.325005492225444</c:v>
                      </c:pt>
                      <c:pt idx="11">
                        <c:v>63.809301024119982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E7AE-4E39-BE1B-31ACB6B5F906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KPIs'!$B$18</c15:sqref>
                        </c15:formulaRef>
                      </c:ext>
                    </c:extLst>
                    <c:strCache>
                      <c:ptCount val="1"/>
                      <c:pt idx="0">
                        <c:v>Loss Ratio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KPIs'!$C$18:$N$18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E7AE-4E39-BE1B-31ACB6B5F906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KPIs'!$B$19</c15:sqref>
                        </c15:formulaRef>
                      </c:ext>
                    </c:extLst>
                    <c:strCache>
                      <c:ptCount val="1"/>
                      <c:pt idx="0">
                        <c:v>Cost Per Quote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'Insurance KPIs'!$C$19:$N$19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11</c:v>
                      </c:pt>
                      <c:pt idx="1">
                        <c:v>12</c:v>
                      </c:pt>
                      <c:pt idx="2">
                        <c:v>15</c:v>
                      </c:pt>
                      <c:pt idx="3">
                        <c:v>11</c:v>
                      </c:pt>
                      <c:pt idx="4">
                        <c:v>15</c:v>
                      </c:pt>
                      <c:pt idx="5">
                        <c:v>15</c:v>
                      </c:pt>
                      <c:pt idx="6">
                        <c:v>17</c:v>
                      </c:pt>
                      <c:pt idx="7">
                        <c:v>14</c:v>
                      </c:pt>
                      <c:pt idx="8">
                        <c:v>11</c:v>
                      </c:pt>
                      <c:pt idx="9">
                        <c:v>20</c:v>
                      </c:pt>
                      <c:pt idx="10">
                        <c:v>18</c:v>
                      </c:pt>
                      <c:pt idx="11">
                        <c:v>19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E7AE-4E39-BE1B-31ACB6B5F906}"/>
                  </c:ext>
                </c:extLst>
              </c15:ser>
            </c15:filteredBarSeries>
          </c:ext>
        </c:extLst>
      </c:barChart>
      <c:catAx>
        <c:axId val="612837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831048"/>
        <c:crosses val="autoZero"/>
        <c:auto val="1"/>
        <c:lblAlgn val="ctr"/>
        <c:lblOffset val="100"/>
        <c:noMultiLvlLbl val="0"/>
      </c:catAx>
      <c:valAx>
        <c:axId val="612831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837608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</a:t>
            </a:r>
            <a:r>
              <a:rPr lang="en-US" baseline="0"/>
              <a:t> to Process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'Accounts Payable KPIs'!$C$41</c:f>
              <c:strCache>
                <c:ptCount val="1"/>
                <c:pt idx="0">
                  <c:v>Total Cost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'Accounts Payable KPIs'!$D$40:$G$40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'Accounts Payable KPIs'!$D$41:$G$41</c:f>
              <c:numCache>
                <c:formatCode>"$"#,##0_);[Red]\("$"#,##0\)</c:formatCode>
                <c:ptCount val="4"/>
                <c:pt idx="0">
                  <c:v>581200</c:v>
                </c:pt>
                <c:pt idx="1">
                  <c:v>607100</c:v>
                </c:pt>
                <c:pt idx="2">
                  <c:v>492200</c:v>
                </c:pt>
                <c:pt idx="3">
                  <c:v>437000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E1-4056-995E-0258594A45F0}"/>
            </c:ext>
          </c:extLst>
        </c:ser>
        <c:ser>
          <c:idx val="1"/>
          <c:order val="1"/>
          <c:tx>
            <c:strRef>
              <c:f>'Accounts Payable KPIs'!$C$42</c:f>
              <c:strCache>
                <c:ptCount val="1"/>
                <c:pt idx="0">
                  <c:v>Net Cost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'Accounts Payable KPIs'!$D$40:$G$40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'Accounts Payable KPIs'!$D$42:$G$42</c:f>
              <c:numCache>
                <c:formatCode>"$"#,##0_);[Red]\("$"#,##0\)</c:formatCode>
                <c:ptCount val="4"/>
                <c:pt idx="0">
                  <c:v>560700</c:v>
                </c:pt>
                <c:pt idx="1">
                  <c:v>582100</c:v>
                </c:pt>
                <c:pt idx="2">
                  <c:v>459200</c:v>
                </c:pt>
                <c:pt idx="3">
                  <c:v>388000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E1-4056-995E-0258594A4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67174784"/>
        <c:axId val="67176320"/>
      </c:barChart>
      <c:catAx>
        <c:axId val="67174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176320"/>
        <c:crosses val="autoZero"/>
        <c:auto val="1"/>
        <c:lblAlgn val="ctr"/>
        <c:lblOffset val="100"/>
        <c:noMultiLvlLbl val="0"/>
      </c:catAx>
      <c:valAx>
        <c:axId val="67176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17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Payables Mix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3"/>
          <c:order val="3"/>
          <c:tx>
            <c:strRef>
              <c:f>'Accounts Payable KPIs'!$B$10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'Accounts Payable KPIs'!$C$5:$N$5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'Accounts Payable KPIs'!$C$10:$N$10</c:f>
              <c:numCache>
                <c:formatCode>0</c:formatCode>
                <c:ptCount val="12"/>
                <c:pt idx="0">
                  <c:v>400</c:v>
                </c:pt>
                <c:pt idx="1">
                  <c:v>650</c:v>
                </c:pt>
                <c:pt idx="2">
                  <c:v>700</c:v>
                </c:pt>
                <c:pt idx="3">
                  <c:v>400</c:v>
                </c:pt>
                <c:pt idx="4">
                  <c:v>500</c:v>
                </c:pt>
                <c:pt idx="5">
                  <c:v>300</c:v>
                </c:pt>
                <c:pt idx="6">
                  <c:v>200</c:v>
                </c:pt>
                <c:pt idx="7">
                  <c:v>700</c:v>
                </c:pt>
                <c:pt idx="8">
                  <c:v>400</c:v>
                </c:pt>
                <c:pt idx="9">
                  <c:v>500</c:v>
                </c:pt>
                <c:pt idx="10">
                  <c:v>300</c:v>
                </c:pt>
                <c:pt idx="11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BF-44FC-82E8-CC2AED5827D6}"/>
            </c:ext>
          </c:extLst>
        </c:ser>
        <c:ser>
          <c:idx val="4"/>
          <c:order val="4"/>
          <c:tx>
            <c:strRef>
              <c:f>'Accounts Payable KPIs'!$B$11</c:f>
              <c:strCache>
                <c:ptCount val="1"/>
                <c:pt idx="0">
                  <c:v>60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'Accounts Payable KPIs'!$C$5:$N$5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'Accounts Payable KPIs'!$C$11:$N$11</c:f>
              <c:numCache>
                <c:formatCode>0</c:formatCode>
                <c:ptCount val="12"/>
                <c:pt idx="0">
                  <c:v>600</c:v>
                </c:pt>
                <c:pt idx="1">
                  <c:v>400</c:v>
                </c:pt>
                <c:pt idx="2">
                  <c:v>500</c:v>
                </c:pt>
                <c:pt idx="3">
                  <c:v>400</c:v>
                </c:pt>
                <c:pt idx="4">
                  <c:v>700</c:v>
                </c:pt>
                <c:pt idx="5">
                  <c:v>650</c:v>
                </c:pt>
                <c:pt idx="6">
                  <c:v>600</c:v>
                </c:pt>
                <c:pt idx="7">
                  <c:v>500</c:v>
                </c:pt>
                <c:pt idx="8">
                  <c:v>400</c:v>
                </c:pt>
                <c:pt idx="9">
                  <c:v>700</c:v>
                </c:pt>
                <c:pt idx="10">
                  <c:v>650</c:v>
                </c:pt>
                <c:pt idx="11">
                  <c:v>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BF-44FC-82E8-CC2AED5827D6}"/>
            </c:ext>
          </c:extLst>
        </c:ser>
        <c:ser>
          <c:idx val="5"/>
          <c:order val="5"/>
          <c:tx>
            <c:strRef>
              <c:f>'Accounts Payable KPIs'!$B$12</c:f>
              <c:strCache>
                <c:ptCount val="1"/>
                <c:pt idx="0">
                  <c:v>90+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'Accounts Payable KPIs'!$C$5:$N$5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'Accounts Payable KPIs'!$C$12:$N$12</c:f>
              <c:numCache>
                <c:formatCode>0</c:formatCode>
                <c:ptCount val="12"/>
                <c:pt idx="0">
                  <c:v>800</c:v>
                </c:pt>
                <c:pt idx="1">
                  <c:v>600</c:v>
                </c:pt>
                <c:pt idx="2">
                  <c:v>900</c:v>
                </c:pt>
                <c:pt idx="3">
                  <c:v>600</c:v>
                </c:pt>
                <c:pt idx="4">
                  <c:v>500</c:v>
                </c:pt>
                <c:pt idx="5">
                  <c:v>950</c:v>
                </c:pt>
                <c:pt idx="6">
                  <c:v>1000</c:v>
                </c:pt>
                <c:pt idx="7">
                  <c:v>900</c:v>
                </c:pt>
                <c:pt idx="8">
                  <c:v>600</c:v>
                </c:pt>
                <c:pt idx="9">
                  <c:v>500</c:v>
                </c:pt>
                <c:pt idx="10">
                  <c:v>950</c:v>
                </c:pt>
                <c:pt idx="11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BF-44FC-82E8-CC2AED582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7224704"/>
        <c:axId val="6722624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'Accounts Payable KPIs'!$B$6</c15:sqref>
                        </c15:formulaRef>
                      </c:ext>
                    </c:extLst>
                    <c:strCache>
                      <c:ptCount val="1"/>
                      <c:pt idx="0">
                        <c:v>Measures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'Accounts Payable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'Accounts Payable KPIs'!$C$6:$N$6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1BF-44FC-82E8-CC2AED5827D6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'Accounts Payable KPIs'!$B$7</c15:sqref>
                        </c15:formulaRef>
                      </c:ext>
                    </c:extLst>
                    <c:strCache>
                      <c:ptCount val="1"/>
                      <c:pt idx="0">
                        <c:v>Average Days Payable Outstanding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'Accounts Payable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'Accounts Payable KPIs'!$C$7:$N$7</c15:sqref>
                        </c15:formulaRef>
                      </c:ext>
                    </c:extLst>
                    <c:numCache>
                      <c:formatCode>0</c:formatCode>
                      <c:ptCount val="12"/>
                      <c:pt idx="0">
                        <c:v>46</c:v>
                      </c:pt>
                      <c:pt idx="1">
                        <c:v>32</c:v>
                      </c:pt>
                      <c:pt idx="2">
                        <c:v>38</c:v>
                      </c:pt>
                      <c:pt idx="3">
                        <c:v>40</c:v>
                      </c:pt>
                      <c:pt idx="4">
                        <c:v>42</c:v>
                      </c:pt>
                      <c:pt idx="5">
                        <c:v>38</c:v>
                      </c:pt>
                      <c:pt idx="6">
                        <c:v>35</c:v>
                      </c:pt>
                      <c:pt idx="7">
                        <c:v>33</c:v>
                      </c:pt>
                      <c:pt idx="8">
                        <c:v>29</c:v>
                      </c:pt>
                      <c:pt idx="9">
                        <c:v>30</c:v>
                      </c:pt>
                      <c:pt idx="10">
                        <c:v>28</c:v>
                      </c:pt>
                      <c:pt idx="11">
                        <c:v>30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1BF-44FC-82E8-CC2AED5827D6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'Accounts Payable KPIs'!$B$8</c15:sqref>
                        </c15:formulaRef>
                      </c:ext>
                    </c:extLst>
                    <c:strCache>
                      <c:ptCount val="1"/>
                      <c:pt idx="0">
                        <c:v>Total Monthly Invoice Expense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'Accounts Payable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'Accounts Payable KPIs'!$C$8:$N$8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800000</c:v>
                      </c:pt>
                      <c:pt idx="1">
                        <c:v>900000</c:v>
                      </c:pt>
                      <c:pt idx="2">
                        <c:v>750000</c:v>
                      </c:pt>
                      <c:pt idx="3">
                        <c:v>800000</c:v>
                      </c:pt>
                      <c:pt idx="4">
                        <c:v>900000</c:v>
                      </c:pt>
                      <c:pt idx="5">
                        <c:v>800000</c:v>
                      </c:pt>
                      <c:pt idx="6">
                        <c:v>800000</c:v>
                      </c:pt>
                      <c:pt idx="7">
                        <c:v>900000</c:v>
                      </c:pt>
                      <c:pt idx="8">
                        <c:v>800000</c:v>
                      </c:pt>
                      <c:pt idx="9">
                        <c:v>900000</c:v>
                      </c:pt>
                      <c:pt idx="10">
                        <c:v>750000</c:v>
                      </c:pt>
                      <c:pt idx="11">
                        <c:v>800000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1BF-44FC-82E8-CC2AED5827D6}"/>
                  </c:ext>
                </c:extLst>
              </c15:ser>
            </c15:filteredBarSeries>
          </c:ext>
        </c:extLst>
      </c:barChart>
      <c:catAx>
        <c:axId val="6722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226240"/>
        <c:crosses val="autoZero"/>
        <c:auto val="1"/>
        <c:lblAlgn val="ctr"/>
        <c:lblOffset val="100"/>
        <c:noMultiLvlLbl val="0"/>
      </c:catAx>
      <c:valAx>
        <c:axId val="6722624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22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D/E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8"/>
          <c:order val="8"/>
          <c:tx>
            <c:strRef>
              <c:f>'Utilities KPIs'!$B$14</c:f>
              <c:strCache>
                <c:ptCount val="1"/>
                <c:pt idx="0">
                  <c:v>Debt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'Utilities KPIs'!$C$5:$O$5</c15:sqref>
                  </c15:fullRef>
                </c:ext>
              </c:extLst>
              <c:f>'Utilities KPIs'!$C$5:$N$5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'Utilities KPIs'!$C$14:$O$14</c15:sqref>
                  </c15:fullRef>
                </c:ext>
              </c:extLst>
              <c:f>'Utilities KPIs'!$C$14:$N$14</c:f>
              <c:numCache>
                <c:formatCode>#,##0</c:formatCode>
                <c:ptCount val="12"/>
                <c:pt idx="0">
                  <c:v>60000</c:v>
                </c:pt>
                <c:pt idx="1">
                  <c:v>90000</c:v>
                </c:pt>
                <c:pt idx="2">
                  <c:v>99000.000000000015</c:v>
                </c:pt>
                <c:pt idx="3">
                  <c:v>108900.00000000003</c:v>
                </c:pt>
                <c:pt idx="4">
                  <c:v>119790.00000000004</c:v>
                </c:pt>
                <c:pt idx="5">
                  <c:v>131769.00000000006</c:v>
                </c:pt>
                <c:pt idx="6">
                  <c:v>144945.90000000008</c:v>
                </c:pt>
                <c:pt idx="7">
                  <c:v>159440.49000000011</c:v>
                </c:pt>
                <c:pt idx="8">
                  <c:v>175384.53900000014</c:v>
                </c:pt>
                <c:pt idx="9">
                  <c:v>192922.99290000016</c:v>
                </c:pt>
                <c:pt idx="10">
                  <c:v>212215.29219000018</c:v>
                </c:pt>
                <c:pt idx="11">
                  <c:v>233436.82140900023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2A-4AA0-AA81-CA7AEA9F4BB3}"/>
            </c:ext>
          </c:extLst>
        </c:ser>
        <c:ser>
          <c:idx val="16"/>
          <c:order val="16"/>
          <c:tx>
            <c:strRef>
              <c:f>'Utilities KPIs'!$B$22</c:f>
              <c:strCache>
                <c:ptCount val="1"/>
                <c:pt idx="0">
                  <c:v>Equity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'Utilities KPIs'!$C$5:$O$5</c15:sqref>
                  </c15:fullRef>
                </c:ext>
              </c:extLst>
              <c:f>'Utilities KPIs'!$C$5:$N$5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'Utilities KPIs'!$C$22:$O$22</c15:sqref>
                  </c15:fullRef>
                </c:ext>
              </c:extLst>
              <c:f>'Utilities KPIs'!$C$22:$N$22</c:f>
              <c:numCache>
                <c:formatCode>#,##0</c:formatCode>
                <c:ptCount val="12"/>
                <c:pt idx="0">
                  <c:v>90000</c:v>
                </c:pt>
                <c:pt idx="1">
                  <c:v>103499.99999999999</c:v>
                </c:pt>
                <c:pt idx="2">
                  <c:v>124199.99999999997</c:v>
                </c:pt>
                <c:pt idx="3">
                  <c:v>155249.99999999997</c:v>
                </c:pt>
                <c:pt idx="4">
                  <c:v>194062.49999999997</c:v>
                </c:pt>
                <c:pt idx="5">
                  <c:v>242578.12499999997</c:v>
                </c:pt>
                <c:pt idx="6">
                  <c:v>303222.65624999994</c:v>
                </c:pt>
                <c:pt idx="7">
                  <c:v>379028.32031249994</c:v>
                </c:pt>
                <c:pt idx="8">
                  <c:v>473785.40039062494</c:v>
                </c:pt>
                <c:pt idx="9">
                  <c:v>592231.75048828113</c:v>
                </c:pt>
                <c:pt idx="10">
                  <c:v>740289.68811035145</c:v>
                </c:pt>
                <c:pt idx="11">
                  <c:v>925362.11013793934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2A-4AA0-AA81-CA7AEA9F4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00960512"/>
        <c:axId val="10096640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'Utilities KPIs'!$B$6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'Utilities KPIs'!$C$6:$O$6</c15:sqref>
                        </c15:fullRef>
                        <c15:formulaRef>
                          <c15:sqref>'Utilities KPIs'!$C$6:$N$6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B12A-4AA0-AA81-CA7AEA9F4BB3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KPIs'!$B$7</c15:sqref>
                        </c15:formulaRef>
                      </c:ext>
                    </c:extLst>
                    <c:strCache>
                      <c:ptCount val="1"/>
                      <c:pt idx="0">
                        <c:v>Current Ratio (Liquidity)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KPIs'!$C$7:$O$7</c15:sqref>
                        </c15:fullRef>
                        <c15:formulaRef>
                          <c15:sqref>'Utilities KPIs'!$C$7:$N$7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1.3333333333333333</c:v>
                      </c:pt>
                      <c:pt idx="1">
                        <c:v>1.0222222222222221</c:v>
                      </c:pt>
                      <c:pt idx="2">
                        <c:v>1.115151515151515</c:v>
                      </c:pt>
                      <c:pt idx="3">
                        <c:v>1.2672176308539942</c:v>
                      </c:pt>
                      <c:pt idx="4">
                        <c:v>1.4400200350613575</c:v>
                      </c:pt>
                      <c:pt idx="5">
                        <c:v>1.6363864034788145</c:v>
                      </c:pt>
                      <c:pt idx="6">
                        <c:v>1.8595300039531981</c:v>
                      </c:pt>
                      <c:pt idx="7">
                        <c:v>2.1131022772195429</c:v>
                      </c:pt>
                      <c:pt idx="8">
                        <c:v>2.4012525877494806</c:v>
                      </c:pt>
                      <c:pt idx="9">
                        <c:v>2.7286961224425914</c:v>
                      </c:pt>
                      <c:pt idx="10">
                        <c:v>3.1007910482302172</c:v>
                      </c:pt>
                      <c:pt idx="11">
                        <c:v>3.5236261911707012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12A-4AA0-AA81-CA7AEA9F4BB3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KPIs'!$B$8</c15:sqref>
                        </c15:formulaRef>
                      </c:ext>
                    </c:extLst>
                    <c:strCache>
                      <c:ptCount val="1"/>
                      <c:pt idx="0">
                        <c:v>C. Assets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KPIs'!$C$8:$O$8</c15:sqref>
                        </c15:fullRef>
                        <c15:formulaRef>
                          <c15:sqref>'Utilities KPIs'!$C$8:$N$8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20000</c:v>
                      </c:pt>
                      <c:pt idx="1">
                        <c:v>23000</c:v>
                      </c:pt>
                      <c:pt idx="2">
                        <c:v>27600</c:v>
                      </c:pt>
                      <c:pt idx="3">
                        <c:v>34500</c:v>
                      </c:pt>
                      <c:pt idx="4">
                        <c:v>43125</c:v>
                      </c:pt>
                      <c:pt idx="5">
                        <c:v>53906.25</c:v>
                      </c:pt>
                      <c:pt idx="6">
                        <c:v>67382.8125</c:v>
                      </c:pt>
                      <c:pt idx="7">
                        <c:v>84228.515625</c:v>
                      </c:pt>
                      <c:pt idx="8">
                        <c:v>105285.64453125</c:v>
                      </c:pt>
                      <c:pt idx="9">
                        <c:v>131607.0556640625</c:v>
                      </c:pt>
                      <c:pt idx="10">
                        <c:v>164508.81958007813</c:v>
                      </c:pt>
                      <c:pt idx="11">
                        <c:v>205636.02447509766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B12A-4AA0-AA81-CA7AEA9F4BB3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KPIs'!$B$9</c15:sqref>
                        </c15:formulaRef>
                      </c:ext>
                    </c:extLst>
                    <c:strCache>
                      <c:ptCount val="1"/>
                      <c:pt idx="0">
                        <c:v>C. Liabilities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KPIs'!$C$9:$O$9</c15:sqref>
                        </c15:fullRef>
                        <c15:formulaRef>
                          <c15:sqref>'Utilities KPIs'!$C$9:$N$9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15000</c:v>
                      </c:pt>
                      <c:pt idx="1">
                        <c:v>22500</c:v>
                      </c:pt>
                      <c:pt idx="2">
                        <c:v>24750.000000000004</c:v>
                      </c:pt>
                      <c:pt idx="3">
                        <c:v>27225.000000000007</c:v>
                      </c:pt>
                      <c:pt idx="4">
                        <c:v>29947.5</c:v>
                      </c:pt>
                      <c:pt idx="5">
                        <c:v>32942.250000000015</c:v>
                      </c:pt>
                      <c:pt idx="6">
                        <c:v>36236.47500000002</c:v>
                      </c:pt>
                      <c:pt idx="7">
                        <c:v>39860.122500000027</c:v>
                      </c:pt>
                      <c:pt idx="8">
                        <c:v>43846.134750000034</c:v>
                      </c:pt>
                      <c:pt idx="9">
                        <c:v>48230.748225000039</c:v>
                      </c:pt>
                      <c:pt idx="10">
                        <c:v>53053.823047500046</c:v>
                      </c:pt>
                      <c:pt idx="11">
                        <c:v>58359.205352250057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B12A-4AA0-AA81-CA7AEA9F4BB3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KPIs'!$B$10</c15:sqref>
                        </c15:formulaRef>
                      </c:ext>
                    </c:extLst>
                    <c:strCache>
                      <c:ptCount val="1"/>
                      <c:pt idx="0">
                        <c:v>Liquidity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KPIs'!$C$10:$O$10</c15:sqref>
                        </c15:fullRef>
                        <c15:formulaRef>
                          <c15:sqref>'Utilities KPIs'!$C$10:$N$10</c15:sqref>
                        </c15:formulaRef>
                      </c:ext>
                    </c:extLst>
                    <c:numCache>
                      <c:formatCode>"$"#,##0_);[Red]\("$"#,##0\)</c:formatCode>
                      <c:ptCount val="12"/>
                      <c:pt idx="0">
                        <c:v>5000</c:v>
                      </c:pt>
                      <c:pt idx="1">
                        <c:v>500</c:v>
                      </c:pt>
                      <c:pt idx="2">
                        <c:v>2849.9999999999964</c:v>
                      </c:pt>
                      <c:pt idx="3">
                        <c:v>7274.9999999999927</c:v>
                      </c:pt>
                      <c:pt idx="4">
                        <c:v>13177.5</c:v>
                      </c:pt>
                      <c:pt idx="5">
                        <c:v>20963.999999999985</c:v>
                      </c:pt>
                      <c:pt idx="6">
                        <c:v>31146.33749999998</c:v>
                      </c:pt>
                      <c:pt idx="7">
                        <c:v>44368.393124999973</c:v>
                      </c:pt>
                      <c:pt idx="8">
                        <c:v>61439.509781249966</c:v>
                      </c:pt>
                      <c:pt idx="9">
                        <c:v>83376.307439062453</c:v>
                      </c:pt>
                      <c:pt idx="10">
                        <c:v>111454.99653257808</c:v>
                      </c:pt>
                      <c:pt idx="11">
                        <c:v>147276.81912284761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B12A-4AA0-AA81-CA7AEA9F4BB3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KPIs'!$B$11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KPIs'!$C$11:$O$11</c15:sqref>
                        </c15:fullRef>
                        <c15:formulaRef>
                          <c15:sqref>'Utilities KPIs'!$C$11:$N$11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B12A-4AA0-AA81-CA7AEA9F4BB3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KPIs'!$B$12</c15:sqref>
                        </c15:formulaRef>
                      </c:ext>
                    </c:extLst>
                    <c:strCache>
                      <c:ptCount val="1"/>
                      <c:pt idx="0">
                        <c:v>Debt Coverage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KPIs'!$C$12:$O$12</c15:sqref>
                        </c15:fullRef>
                        <c15:formulaRef>
                          <c15:sqref>'Utilities KPIs'!$C$12:$N$12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0.5</c:v>
                      </c:pt>
                      <c:pt idx="1">
                        <c:v>0.38333333333333336</c:v>
                      </c:pt>
                      <c:pt idx="2">
                        <c:v>0.4181818181818181</c:v>
                      </c:pt>
                      <c:pt idx="3">
                        <c:v>0.47520661157024779</c:v>
                      </c:pt>
                      <c:pt idx="4">
                        <c:v>0.54000751314800877</c:v>
                      </c:pt>
                      <c:pt idx="5">
                        <c:v>0.6136449013045554</c:v>
                      </c:pt>
                      <c:pt idx="6">
                        <c:v>0.69732375148244929</c:v>
                      </c:pt>
                      <c:pt idx="7">
                        <c:v>0.79241335395732859</c:v>
                      </c:pt>
                      <c:pt idx="8">
                        <c:v>0.90046972040605522</c:v>
                      </c:pt>
                      <c:pt idx="9">
                        <c:v>1.0232610459159717</c:v>
                      </c:pt>
                      <c:pt idx="10">
                        <c:v>1.1627966430863315</c:v>
                      </c:pt>
                      <c:pt idx="11">
                        <c:v>1.3213598216890128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B12A-4AA0-AA81-CA7AEA9F4BB3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KPIs'!$B$13</c15:sqref>
                        </c15:formulaRef>
                      </c:ext>
                    </c:extLst>
                    <c:strCache>
                      <c:ptCount val="1"/>
                      <c:pt idx="0">
                        <c:v>Cash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KPIs'!$C$13:$O$13</c15:sqref>
                        </c15:fullRef>
                        <c15:formulaRef>
                          <c15:sqref>'Utilities KPIs'!$C$13:$N$13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30000</c:v>
                      </c:pt>
                      <c:pt idx="1">
                        <c:v>34500</c:v>
                      </c:pt>
                      <c:pt idx="2">
                        <c:v>41400</c:v>
                      </c:pt>
                      <c:pt idx="3">
                        <c:v>51750</c:v>
                      </c:pt>
                      <c:pt idx="4">
                        <c:v>64687.5</c:v>
                      </c:pt>
                      <c:pt idx="5">
                        <c:v>80859.375</c:v>
                      </c:pt>
                      <c:pt idx="6">
                        <c:v>101074.21875</c:v>
                      </c:pt>
                      <c:pt idx="7">
                        <c:v>126342.7734375</c:v>
                      </c:pt>
                      <c:pt idx="8">
                        <c:v>157928.466796875</c:v>
                      </c:pt>
                      <c:pt idx="9">
                        <c:v>197410.58349609375</c:v>
                      </c:pt>
                      <c:pt idx="10">
                        <c:v>246763.22937011719</c:v>
                      </c:pt>
                      <c:pt idx="11">
                        <c:v>308454.03671264648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B12A-4AA0-AA81-CA7AEA9F4BB3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KPIs'!$B$15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KPIs'!$C$15:$O$15</c15:sqref>
                        </c15:fullRef>
                        <c15:formulaRef>
                          <c15:sqref>'Utilities KPIs'!$C$15:$N$15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B12A-4AA0-AA81-CA7AEA9F4BB3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KPIs'!$B$16</c15:sqref>
                        </c15:formulaRef>
                      </c:ext>
                    </c:extLst>
                    <c:strCache>
                      <c:ptCount val="1"/>
                      <c:pt idx="0">
                        <c:v>Return on Rate Base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KPIs'!$C$16:$O$16</c15:sqref>
                        </c15:fullRef>
                        <c15:formulaRef>
                          <c15:sqref>'Utilities KPIs'!$C$16:$N$16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0.23333333333333334</c:v>
                      </c:pt>
                      <c:pt idx="1">
                        <c:v>0.76666666666666672</c:v>
                      </c:pt>
                      <c:pt idx="2">
                        <c:v>0.78186968838526916</c:v>
                      </c:pt>
                      <c:pt idx="3">
                        <c:v>0.80288573423318599</c:v>
                      </c:pt>
                      <c:pt idx="4">
                        <c:v>0.82233705808321578</c:v>
                      </c:pt>
                      <c:pt idx="5">
                        <c:v>0.84025083021653046</c:v>
                      </c:pt>
                      <c:pt idx="6">
                        <c:v>0.85667316952950379</c:v>
                      </c:pt>
                      <c:pt idx="7">
                        <c:v>0.8716651295596769</c:v>
                      </c:pt>
                      <c:pt idx="8">
                        <c:v>0.88529889585168742</c:v>
                      </c:pt>
                      <c:pt idx="9">
                        <c:v>0.89765432897289188</c:v>
                      </c:pt>
                      <c:pt idx="10">
                        <c:v>0.9088159341675931</c:v>
                      </c:pt>
                      <c:pt idx="11">
                        <c:v>0.91887029368974293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B12A-4AA0-AA81-CA7AEA9F4BB3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KPIs'!$B$17</c15:sqref>
                        </c15:formulaRef>
                      </c:ext>
                    </c:extLst>
                    <c:strCache>
                      <c:ptCount val="1"/>
                      <c:pt idx="0">
                        <c:v>Rate Base Assets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KPIs'!$C$17:$O$17</c15:sqref>
                        </c15:fullRef>
                        <c15:formulaRef>
                          <c15:sqref>'Utilities KPIs'!$C$17:$N$17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60000</c:v>
                      </c:pt>
                      <c:pt idx="1">
                        <c:v>69000</c:v>
                      </c:pt>
                      <c:pt idx="2">
                        <c:v>82800</c:v>
                      </c:pt>
                      <c:pt idx="3">
                        <c:v>103500</c:v>
                      </c:pt>
                      <c:pt idx="4">
                        <c:v>129375</c:v>
                      </c:pt>
                      <c:pt idx="5">
                        <c:v>161718.75</c:v>
                      </c:pt>
                      <c:pt idx="6">
                        <c:v>202148.4375</c:v>
                      </c:pt>
                      <c:pt idx="7">
                        <c:v>252685.546875</c:v>
                      </c:pt>
                      <c:pt idx="8">
                        <c:v>315856.93359375</c:v>
                      </c:pt>
                      <c:pt idx="9">
                        <c:v>394821.1669921875</c:v>
                      </c:pt>
                      <c:pt idx="10">
                        <c:v>493526.45874023438</c:v>
                      </c:pt>
                      <c:pt idx="11">
                        <c:v>616908.07342529297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B12A-4AA0-AA81-CA7AEA9F4BB3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KPIs'!$B$18</c15:sqref>
                        </c15:formulaRef>
                      </c:ext>
                    </c:extLst>
                    <c:strCache>
                      <c:ptCount val="1"/>
                      <c:pt idx="0">
                        <c:v>Revenue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KPIs'!$C$18:$O$18</c15:sqref>
                        </c15:fullRef>
                        <c15:formulaRef>
                          <c15:sqref>'Utilities KPIs'!$C$18:$N$18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14000</c:v>
                      </c:pt>
                      <c:pt idx="1">
                        <c:v>21000</c:v>
                      </c:pt>
                      <c:pt idx="2">
                        <c:v>23100.000000000004</c:v>
                      </c:pt>
                      <c:pt idx="3">
                        <c:v>25410.000000000007</c:v>
                      </c:pt>
                      <c:pt idx="4">
                        <c:v>27951.000000000011</c:v>
                      </c:pt>
                      <c:pt idx="5">
                        <c:v>30746.100000000013</c:v>
                      </c:pt>
                      <c:pt idx="6">
                        <c:v>33820.710000000014</c:v>
                      </c:pt>
                      <c:pt idx="7">
                        <c:v>37202.781000000017</c:v>
                      </c:pt>
                      <c:pt idx="8">
                        <c:v>40923.05910000002</c:v>
                      </c:pt>
                      <c:pt idx="9">
                        <c:v>45015.365010000023</c:v>
                      </c:pt>
                      <c:pt idx="10">
                        <c:v>49516.901511000033</c:v>
                      </c:pt>
                      <c:pt idx="11">
                        <c:v>54468.591662100043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B12A-4AA0-AA81-CA7AEA9F4BB3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KPIs'!$B$19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KPIs'!$C$19:$O$19</c15:sqref>
                        </c15:fullRef>
                        <c15:formulaRef>
                          <c15:sqref>'Utilities KPIs'!$C$19:$N$19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B12A-4AA0-AA81-CA7AEA9F4BB3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KPIs'!$B$20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KPIs'!$C$20:$O$20</c15:sqref>
                        </c15:fullRef>
                        <c15:formulaRef>
                          <c15:sqref>'Utilities KPIs'!$C$20:$N$20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B12A-4AA0-AA81-CA7AEA9F4BB3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KPIs'!$B$21</c15:sqref>
                        </c15:formulaRef>
                      </c:ext>
                    </c:extLst>
                    <c:strCache>
                      <c:ptCount val="1"/>
                      <c:pt idx="0">
                        <c:v>Cost of Capital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KPIs'!$C$21:$O$21</c15:sqref>
                        </c15:fullRef>
                        <c15:formulaRef>
                          <c15:sqref>'Utilities KPIs'!$C$21:$N$21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3.456E-2</c:v>
                      </c:pt>
                      <c:pt idx="1">
                        <c:v>3.367441860465116E-2</c:v>
                      </c:pt>
                      <c:pt idx="2">
                        <c:v>3.3967741935483867E-2</c:v>
                      </c:pt>
                      <c:pt idx="3">
                        <c:v>3.4393185689948889E-2</c:v>
                      </c:pt>
                      <c:pt idx="4">
                        <c:v>3.4809204960929097E-2</c:v>
                      </c:pt>
                      <c:pt idx="5">
                        <c:v>3.5212843159941457E-2</c:v>
                      </c:pt>
                      <c:pt idx="6">
                        <c:v>3.5601511501622662E-2</c:v>
                      </c:pt>
                      <c:pt idx="7">
                        <c:v>3.5973043150370074E-2</c:v>
                      </c:pt>
                      <c:pt idx="8">
                        <c:v>3.6325723688562947E-2</c:v>
                      </c:pt>
                      <c:pt idx="9">
                        <c:v>3.6658298602238105E-2</c:v>
                      </c:pt>
                      <c:pt idx="10">
                        <c:v>3.6969960227531906E-2</c:v>
                      </c:pt>
                      <c:pt idx="11">
                        <c:v>3.7260317830182778E-2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B12A-4AA0-AA81-CA7AEA9F4BB3}"/>
                  </c:ext>
                </c:extLst>
              </c15:ser>
            </c15:filteredBarSeries>
            <c15:filteredB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KPIs'!$B$23</c15:sqref>
                        </c15:formulaRef>
                      </c:ext>
                    </c:extLst>
                    <c:strCache>
                      <c:ptCount val="1"/>
                      <c:pt idx="0">
                        <c:v>Debt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KPIs'!$C$23:$O$23</c15:sqref>
                        </c15:fullRef>
                        <c15:formulaRef>
                          <c15:sqref>'Utilities KPIs'!$C$23:$N$23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60000</c:v>
                      </c:pt>
                      <c:pt idx="1">
                        <c:v>90000</c:v>
                      </c:pt>
                      <c:pt idx="2">
                        <c:v>99000.000000000015</c:v>
                      </c:pt>
                      <c:pt idx="3">
                        <c:v>108900.00000000003</c:v>
                      </c:pt>
                      <c:pt idx="4">
                        <c:v>119790.00000000004</c:v>
                      </c:pt>
                      <c:pt idx="5">
                        <c:v>131769.00000000006</c:v>
                      </c:pt>
                      <c:pt idx="6">
                        <c:v>144945.90000000008</c:v>
                      </c:pt>
                      <c:pt idx="7">
                        <c:v>159440.49000000011</c:v>
                      </c:pt>
                      <c:pt idx="8">
                        <c:v>175384.53900000014</c:v>
                      </c:pt>
                      <c:pt idx="9">
                        <c:v>192922.99290000016</c:v>
                      </c:pt>
                      <c:pt idx="10">
                        <c:v>212215.29219000018</c:v>
                      </c:pt>
                      <c:pt idx="11">
                        <c:v>233436.82140900023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B12A-4AA0-AA81-CA7AEA9F4BB3}"/>
                  </c:ext>
                </c:extLst>
              </c15:ser>
            </c15:filteredBarSeries>
            <c15:filteredBar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KPIs'!$B$24</c15:sqref>
                        </c15:formulaRef>
                      </c:ext>
                    </c:extLst>
                    <c:strCache>
                      <c:ptCount val="1"/>
                      <c:pt idx="0">
                        <c:v>Corporate Tax Rate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KPIs'!$C$24:$O$24</c15:sqref>
                        </c15:fullRef>
                        <c15:formulaRef>
                          <c15:sqref>'Utilities KPIs'!$C$24:$N$24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0.12</c:v>
                      </c:pt>
                      <c:pt idx="1">
                        <c:v>0.12</c:v>
                      </c:pt>
                      <c:pt idx="2">
                        <c:v>0.12</c:v>
                      </c:pt>
                      <c:pt idx="3">
                        <c:v>0.12</c:v>
                      </c:pt>
                      <c:pt idx="4">
                        <c:v>0.12</c:v>
                      </c:pt>
                      <c:pt idx="5">
                        <c:v>0.12</c:v>
                      </c:pt>
                      <c:pt idx="6">
                        <c:v>0.12</c:v>
                      </c:pt>
                      <c:pt idx="7">
                        <c:v>0.12</c:v>
                      </c:pt>
                      <c:pt idx="8">
                        <c:v>0.12</c:v>
                      </c:pt>
                      <c:pt idx="9">
                        <c:v>0.12</c:v>
                      </c:pt>
                      <c:pt idx="10">
                        <c:v>0.12</c:v>
                      </c:pt>
                      <c:pt idx="11">
                        <c:v>0.12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B12A-4AA0-AA81-CA7AEA9F4BB3}"/>
                  </c:ext>
                </c:extLst>
              </c15:ser>
            </c15:filteredBarSeries>
            <c15:filteredBar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KPIs'!$B$25</c15:sqref>
                        </c15:formulaRef>
                      </c:ext>
                    </c:extLst>
                    <c:strCache>
                      <c:ptCount val="1"/>
                      <c:pt idx="0">
                        <c:v>Cost of Equity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KPIs'!$C$25:$O$25</c15:sqref>
                        </c15:fullRef>
                        <c15:formulaRef>
                          <c15:sqref>'Utilities KPIs'!$C$25:$N$25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0.04</c:v>
                      </c:pt>
                      <c:pt idx="1">
                        <c:v>0.04</c:v>
                      </c:pt>
                      <c:pt idx="2">
                        <c:v>0.04</c:v>
                      </c:pt>
                      <c:pt idx="3">
                        <c:v>0.04</c:v>
                      </c:pt>
                      <c:pt idx="4">
                        <c:v>0.04</c:v>
                      </c:pt>
                      <c:pt idx="5">
                        <c:v>0.04</c:v>
                      </c:pt>
                      <c:pt idx="6">
                        <c:v>0.04</c:v>
                      </c:pt>
                      <c:pt idx="7">
                        <c:v>0.04</c:v>
                      </c:pt>
                      <c:pt idx="8">
                        <c:v>0.04</c:v>
                      </c:pt>
                      <c:pt idx="9">
                        <c:v>0.04</c:v>
                      </c:pt>
                      <c:pt idx="10">
                        <c:v>0.04</c:v>
                      </c:pt>
                      <c:pt idx="11">
                        <c:v>0.04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B12A-4AA0-AA81-CA7AEA9F4BB3}"/>
                  </c:ext>
                </c:extLst>
              </c15:ser>
            </c15:filteredBarSeries>
            <c15:filteredBa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KPIs'!$B$26</c15:sqref>
                        </c15:formulaRef>
                      </c:ext>
                    </c:extLst>
                    <c:strCache>
                      <c:ptCount val="1"/>
                      <c:pt idx="0">
                        <c:v>Cost of Debt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KPIs'!$C$26:$O$26</c15:sqref>
                        </c15:fullRef>
                        <c15:formulaRef>
                          <c15:sqref>'Utilities KPIs'!$C$26:$N$26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0.03</c:v>
                      </c:pt>
                      <c:pt idx="1">
                        <c:v>0.03</c:v>
                      </c:pt>
                      <c:pt idx="2">
                        <c:v>0.03</c:v>
                      </c:pt>
                      <c:pt idx="3">
                        <c:v>0.03</c:v>
                      </c:pt>
                      <c:pt idx="4">
                        <c:v>0.03</c:v>
                      </c:pt>
                      <c:pt idx="5">
                        <c:v>0.03</c:v>
                      </c:pt>
                      <c:pt idx="6">
                        <c:v>0.03</c:v>
                      </c:pt>
                      <c:pt idx="7">
                        <c:v>0.03</c:v>
                      </c:pt>
                      <c:pt idx="8">
                        <c:v>0.03</c:v>
                      </c:pt>
                      <c:pt idx="9">
                        <c:v>0.03</c:v>
                      </c:pt>
                      <c:pt idx="10">
                        <c:v>0.03</c:v>
                      </c:pt>
                      <c:pt idx="11">
                        <c:v>0.03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B12A-4AA0-AA81-CA7AEA9F4BB3}"/>
                  </c:ext>
                </c:extLst>
              </c15:ser>
            </c15:filteredBarSeries>
            <c15:filteredBar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KPIs'!$B$27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KPIs'!$C$27:$O$27</c15:sqref>
                        </c15:fullRef>
                        <c15:formulaRef>
                          <c15:sqref>'Utilities KPIs'!$C$27:$N$27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B12A-4AA0-AA81-CA7AEA9F4BB3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22"/>
          <c:order val="22"/>
          <c:tx>
            <c:strRef>
              <c:f>'Utilities KPIs'!$B$28</c:f>
              <c:strCache>
                <c:ptCount val="1"/>
                <c:pt idx="0">
                  <c:v>Debt to Equity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'Utilities KPIs'!$C$5:$O$5</c15:sqref>
                  </c15:fullRef>
                </c:ext>
              </c:extLst>
              <c:f>'Utilities KPIs'!$C$5:$N$5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'Utilities KPIs'!$C$28:$O$28</c15:sqref>
                  </c15:fullRef>
                </c:ext>
              </c:extLst>
              <c:f>'Utilities KPIs'!$C$28:$N$28</c:f>
              <c:numCache>
                <c:formatCode>0%</c:formatCode>
                <c:ptCount val="12"/>
                <c:pt idx="0">
                  <c:v>0.66666666666666663</c:v>
                </c:pt>
                <c:pt idx="1">
                  <c:v>0.86956521739130443</c:v>
                </c:pt>
                <c:pt idx="2">
                  <c:v>0.79710144927536264</c:v>
                </c:pt>
                <c:pt idx="3">
                  <c:v>0.70144927536231916</c:v>
                </c:pt>
                <c:pt idx="4">
                  <c:v>0.61727536231884095</c:v>
                </c:pt>
                <c:pt idx="5">
                  <c:v>0.54320231884058001</c:v>
                </c:pt>
                <c:pt idx="6">
                  <c:v>0.47801804057971048</c:v>
                </c:pt>
                <c:pt idx="7">
                  <c:v>0.42065587571014529</c:v>
                </c:pt>
                <c:pt idx="8">
                  <c:v>0.37017717062492789</c:v>
                </c:pt>
                <c:pt idx="9">
                  <c:v>0.32575591014993655</c:v>
                </c:pt>
                <c:pt idx="10">
                  <c:v>0.2866652009319442</c:v>
                </c:pt>
                <c:pt idx="11">
                  <c:v>0.25226537682011091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2A-4AA0-AA81-CA7AEA9F4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969472"/>
        <c:axId val="100967936"/>
      </c:lineChart>
      <c:catAx>
        <c:axId val="10096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966400"/>
        <c:crosses val="autoZero"/>
        <c:auto val="1"/>
        <c:lblAlgn val="ctr"/>
        <c:lblOffset val="100"/>
        <c:noMultiLvlLbl val="0"/>
      </c:catAx>
      <c:valAx>
        <c:axId val="100966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960512"/>
        <c:crosses val="autoZero"/>
        <c:crossBetween val="between"/>
      </c:valAx>
      <c:valAx>
        <c:axId val="10096793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969472"/>
        <c:crosses val="max"/>
        <c:crossBetween val="between"/>
      </c:valAx>
      <c:catAx>
        <c:axId val="100969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9679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598536416898439"/>
          <c:y val="0.88036974973916693"/>
          <c:w val="0.78495046692900483"/>
          <c:h val="9.44925841614672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Debt</a:t>
            </a:r>
            <a:r>
              <a:rPr lang="en-US" baseline="0"/>
              <a:t> Coverage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7"/>
          <c:order val="7"/>
          <c:tx>
            <c:strRef>
              <c:f>'Utilities KPIs'!$B$13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'Utilities KPIs'!$C$5:$O$5</c15:sqref>
                  </c15:fullRef>
                </c:ext>
              </c:extLst>
              <c:f>'Utilities KPIs'!$C$5:$N$5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'Utilities KPIs'!$C$13:$O$13</c15:sqref>
                  </c15:fullRef>
                </c:ext>
              </c:extLst>
              <c:f>'Utilities KPIs'!$C$13:$N$13</c:f>
              <c:numCache>
                <c:formatCode>#,##0</c:formatCode>
                <c:ptCount val="12"/>
                <c:pt idx="0">
                  <c:v>30000</c:v>
                </c:pt>
                <c:pt idx="1">
                  <c:v>34500</c:v>
                </c:pt>
                <c:pt idx="2">
                  <c:v>41400</c:v>
                </c:pt>
                <c:pt idx="3">
                  <c:v>51750</c:v>
                </c:pt>
                <c:pt idx="4">
                  <c:v>64687.5</c:v>
                </c:pt>
                <c:pt idx="5">
                  <c:v>80859.375</c:v>
                </c:pt>
                <c:pt idx="6">
                  <c:v>101074.21875</c:v>
                </c:pt>
                <c:pt idx="7">
                  <c:v>126342.7734375</c:v>
                </c:pt>
                <c:pt idx="8">
                  <c:v>157928.466796875</c:v>
                </c:pt>
                <c:pt idx="9">
                  <c:v>197410.58349609375</c:v>
                </c:pt>
                <c:pt idx="10">
                  <c:v>246763.22937011719</c:v>
                </c:pt>
                <c:pt idx="11">
                  <c:v>308454.03671264648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3BB0-4EBE-8E38-3A5C25EB9A12}"/>
            </c:ext>
          </c:extLst>
        </c:ser>
        <c:ser>
          <c:idx val="8"/>
          <c:order val="8"/>
          <c:tx>
            <c:strRef>
              <c:f>'Utilities KPIs'!$B$14</c:f>
              <c:strCache>
                <c:ptCount val="1"/>
                <c:pt idx="0">
                  <c:v>Debt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'Utilities KPIs'!$C$5:$O$5</c15:sqref>
                  </c15:fullRef>
                </c:ext>
              </c:extLst>
              <c:f>'Utilities KPIs'!$C$5:$N$5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'Utilities KPIs'!$C$14:$O$14</c15:sqref>
                  </c15:fullRef>
                </c:ext>
              </c:extLst>
              <c:f>'Utilities KPIs'!$C$14:$N$14</c:f>
              <c:numCache>
                <c:formatCode>#,##0</c:formatCode>
                <c:ptCount val="12"/>
                <c:pt idx="0">
                  <c:v>60000</c:v>
                </c:pt>
                <c:pt idx="1">
                  <c:v>90000</c:v>
                </c:pt>
                <c:pt idx="2">
                  <c:v>99000.000000000015</c:v>
                </c:pt>
                <c:pt idx="3">
                  <c:v>108900.00000000003</c:v>
                </c:pt>
                <c:pt idx="4">
                  <c:v>119790.00000000004</c:v>
                </c:pt>
                <c:pt idx="5">
                  <c:v>131769.00000000006</c:v>
                </c:pt>
                <c:pt idx="6">
                  <c:v>144945.90000000008</c:v>
                </c:pt>
                <c:pt idx="7">
                  <c:v>159440.49000000011</c:v>
                </c:pt>
                <c:pt idx="8">
                  <c:v>175384.53900000014</c:v>
                </c:pt>
                <c:pt idx="9">
                  <c:v>192922.99290000016</c:v>
                </c:pt>
                <c:pt idx="10">
                  <c:v>212215.29219000018</c:v>
                </c:pt>
                <c:pt idx="11">
                  <c:v>233436.82140900023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B0-4EBE-8E38-3A5C25EB9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95410048"/>
        <c:axId val="9541158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'Utilities KPIs'!$B$6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'Utilities KPIs'!$C$6:$O$6</c15:sqref>
                        </c15:fullRef>
                        <c15:formulaRef>
                          <c15:sqref>'Utilities KPIs'!$C$6:$N$6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BB0-4EBE-8E38-3A5C25EB9A12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KPIs'!$B$7</c15:sqref>
                        </c15:formulaRef>
                      </c:ext>
                    </c:extLst>
                    <c:strCache>
                      <c:ptCount val="1"/>
                      <c:pt idx="0">
                        <c:v>Current Ratio (Liquidity)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KPIs'!$C$7:$O$7</c15:sqref>
                        </c15:fullRef>
                        <c15:formulaRef>
                          <c15:sqref>'Utilities KPIs'!$C$7:$N$7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1.3333333333333333</c:v>
                      </c:pt>
                      <c:pt idx="1">
                        <c:v>1.0222222222222221</c:v>
                      </c:pt>
                      <c:pt idx="2">
                        <c:v>1.115151515151515</c:v>
                      </c:pt>
                      <c:pt idx="3">
                        <c:v>1.2672176308539942</c:v>
                      </c:pt>
                      <c:pt idx="4">
                        <c:v>1.4400200350613575</c:v>
                      </c:pt>
                      <c:pt idx="5">
                        <c:v>1.6363864034788145</c:v>
                      </c:pt>
                      <c:pt idx="6">
                        <c:v>1.8595300039531981</c:v>
                      </c:pt>
                      <c:pt idx="7">
                        <c:v>2.1131022772195429</c:v>
                      </c:pt>
                      <c:pt idx="8">
                        <c:v>2.4012525877494806</c:v>
                      </c:pt>
                      <c:pt idx="9">
                        <c:v>2.7286961224425914</c:v>
                      </c:pt>
                      <c:pt idx="10">
                        <c:v>3.1007910482302172</c:v>
                      </c:pt>
                      <c:pt idx="11">
                        <c:v>3.5236261911707012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BB0-4EBE-8E38-3A5C25EB9A12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KPIs'!$B$8</c15:sqref>
                        </c15:formulaRef>
                      </c:ext>
                    </c:extLst>
                    <c:strCache>
                      <c:ptCount val="1"/>
                      <c:pt idx="0">
                        <c:v>C. Assets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KPIs'!$C$8:$O$8</c15:sqref>
                        </c15:fullRef>
                        <c15:formulaRef>
                          <c15:sqref>'Utilities KPIs'!$C$8:$N$8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20000</c:v>
                      </c:pt>
                      <c:pt idx="1">
                        <c:v>23000</c:v>
                      </c:pt>
                      <c:pt idx="2">
                        <c:v>27600</c:v>
                      </c:pt>
                      <c:pt idx="3">
                        <c:v>34500</c:v>
                      </c:pt>
                      <c:pt idx="4">
                        <c:v>43125</c:v>
                      </c:pt>
                      <c:pt idx="5">
                        <c:v>53906.25</c:v>
                      </c:pt>
                      <c:pt idx="6">
                        <c:v>67382.8125</c:v>
                      </c:pt>
                      <c:pt idx="7">
                        <c:v>84228.515625</c:v>
                      </c:pt>
                      <c:pt idx="8">
                        <c:v>105285.64453125</c:v>
                      </c:pt>
                      <c:pt idx="9">
                        <c:v>131607.0556640625</c:v>
                      </c:pt>
                      <c:pt idx="10">
                        <c:v>164508.81958007813</c:v>
                      </c:pt>
                      <c:pt idx="11">
                        <c:v>205636.02447509766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BB0-4EBE-8E38-3A5C25EB9A12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KPIs'!$B$9</c15:sqref>
                        </c15:formulaRef>
                      </c:ext>
                    </c:extLst>
                    <c:strCache>
                      <c:ptCount val="1"/>
                      <c:pt idx="0">
                        <c:v>C. Liabilities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KPIs'!$C$9:$O$9</c15:sqref>
                        </c15:fullRef>
                        <c15:formulaRef>
                          <c15:sqref>'Utilities KPIs'!$C$9:$N$9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15000</c:v>
                      </c:pt>
                      <c:pt idx="1">
                        <c:v>22500</c:v>
                      </c:pt>
                      <c:pt idx="2">
                        <c:v>24750.000000000004</c:v>
                      </c:pt>
                      <c:pt idx="3">
                        <c:v>27225.000000000007</c:v>
                      </c:pt>
                      <c:pt idx="4">
                        <c:v>29947.5</c:v>
                      </c:pt>
                      <c:pt idx="5">
                        <c:v>32942.250000000015</c:v>
                      </c:pt>
                      <c:pt idx="6">
                        <c:v>36236.47500000002</c:v>
                      </c:pt>
                      <c:pt idx="7">
                        <c:v>39860.122500000027</c:v>
                      </c:pt>
                      <c:pt idx="8">
                        <c:v>43846.134750000034</c:v>
                      </c:pt>
                      <c:pt idx="9">
                        <c:v>48230.748225000039</c:v>
                      </c:pt>
                      <c:pt idx="10">
                        <c:v>53053.823047500046</c:v>
                      </c:pt>
                      <c:pt idx="11">
                        <c:v>58359.205352250057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BB0-4EBE-8E38-3A5C25EB9A12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KPIs'!$B$10</c15:sqref>
                        </c15:formulaRef>
                      </c:ext>
                    </c:extLst>
                    <c:strCache>
                      <c:ptCount val="1"/>
                      <c:pt idx="0">
                        <c:v>Liquidity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KPIs'!$C$10:$O$10</c15:sqref>
                        </c15:fullRef>
                        <c15:formulaRef>
                          <c15:sqref>'Utilities KPIs'!$C$10:$N$10</c15:sqref>
                        </c15:formulaRef>
                      </c:ext>
                    </c:extLst>
                    <c:numCache>
                      <c:formatCode>"$"#,##0_);[Red]\("$"#,##0\)</c:formatCode>
                      <c:ptCount val="12"/>
                      <c:pt idx="0">
                        <c:v>5000</c:v>
                      </c:pt>
                      <c:pt idx="1">
                        <c:v>500</c:v>
                      </c:pt>
                      <c:pt idx="2">
                        <c:v>2849.9999999999964</c:v>
                      </c:pt>
                      <c:pt idx="3">
                        <c:v>7274.9999999999927</c:v>
                      </c:pt>
                      <c:pt idx="4">
                        <c:v>13177.5</c:v>
                      </c:pt>
                      <c:pt idx="5">
                        <c:v>20963.999999999985</c:v>
                      </c:pt>
                      <c:pt idx="6">
                        <c:v>31146.33749999998</c:v>
                      </c:pt>
                      <c:pt idx="7">
                        <c:v>44368.393124999973</c:v>
                      </c:pt>
                      <c:pt idx="8">
                        <c:v>61439.509781249966</c:v>
                      </c:pt>
                      <c:pt idx="9">
                        <c:v>83376.307439062453</c:v>
                      </c:pt>
                      <c:pt idx="10">
                        <c:v>111454.99653257808</c:v>
                      </c:pt>
                      <c:pt idx="11">
                        <c:v>147276.81912284761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BB0-4EBE-8E38-3A5C25EB9A12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KPIs'!$B$11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KPIs'!$C$11:$O$11</c15:sqref>
                        </c15:fullRef>
                        <c15:formulaRef>
                          <c15:sqref>'Utilities KPIs'!$C$11:$N$11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BB0-4EBE-8E38-3A5C25EB9A12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KPIs'!$B$15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KPIs'!$C$15:$O$15</c15:sqref>
                        </c15:fullRef>
                        <c15:formulaRef>
                          <c15:sqref>'Utilities KPIs'!$C$15:$N$15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3BB0-4EBE-8E38-3A5C25EB9A12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KPIs'!$B$16</c15:sqref>
                        </c15:formulaRef>
                      </c:ext>
                    </c:extLst>
                    <c:strCache>
                      <c:ptCount val="1"/>
                      <c:pt idx="0">
                        <c:v>Return on Rate Base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KPIs'!$C$16:$O$16</c15:sqref>
                        </c15:fullRef>
                        <c15:formulaRef>
                          <c15:sqref>'Utilities KPIs'!$C$16:$N$16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0.23333333333333334</c:v>
                      </c:pt>
                      <c:pt idx="1">
                        <c:v>0.76666666666666672</c:v>
                      </c:pt>
                      <c:pt idx="2">
                        <c:v>0.78186968838526916</c:v>
                      </c:pt>
                      <c:pt idx="3">
                        <c:v>0.80288573423318599</c:v>
                      </c:pt>
                      <c:pt idx="4">
                        <c:v>0.82233705808321578</c:v>
                      </c:pt>
                      <c:pt idx="5">
                        <c:v>0.84025083021653046</c:v>
                      </c:pt>
                      <c:pt idx="6">
                        <c:v>0.85667316952950379</c:v>
                      </c:pt>
                      <c:pt idx="7">
                        <c:v>0.8716651295596769</c:v>
                      </c:pt>
                      <c:pt idx="8">
                        <c:v>0.88529889585168742</c:v>
                      </c:pt>
                      <c:pt idx="9">
                        <c:v>0.89765432897289188</c:v>
                      </c:pt>
                      <c:pt idx="10">
                        <c:v>0.9088159341675931</c:v>
                      </c:pt>
                      <c:pt idx="11">
                        <c:v>0.91887029368974293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BB0-4EBE-8E38-3A5C25EB9A12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KPIs'!$B$17</c15:sqref>
                        </c15:formulaRef>
                      </c:ext>
                    </c:extLst>
                    <c:strCache>
                      <c:ptCount val="1"/>
                      <c:pt idx="0">
                        <c:v>Rate Base Assets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KPIs'!$C$17:$O$17</c15:sqref>
                        </c15:fullRef>
                        <c15:formulaRef>
                          <c15:sqref>'Utilities KPIs'!$C$17:$N$17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60000</c:v>
                      </c:pt>
                      <c:pt idx="1">
                        <c:v>69000</c:v>
                      </c:pt>
                      <c:pt idx="2">
                        <c:v>82800</c:v>
                      </c:pt>
                      <c:pt idx="3">
                        <c:v>103500</c:v>
                      </c:pt>
                      <c:pt idx="4">
                        <c:v>129375</c:v>
                      </c:pt>
                      <c:pt idx="5">
                        <c:v>161718.75</c:v>
                      </c:pt>
                      <c:pt idx="6">
                        <c:v>202148.4375</c:v>
                      </c:pt>
                      <c:pt idx="7">
                        <c:v>252685.546875</c:v>
                      </c:pt>
                      <c:pt idx="8">
                        <c:v>315856.93359375</c:v>
                      </c:pt>
                      <c:pt idx="9">
                        <c:v>394821.1669921875</c:v>
                      </c:pt>
                      <c:pt idx="10">
                        <c:v>493526.45874023438</c:v>
                      </c:pt>
                      <c:pt idx="11">
                        <c:v>616908.07342529297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3BB0-4EBE-8E38-3A5C25EB9A12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KPIs'!$B$18</c15:sqref>
                        </c15:formulaRef>
                      </c:ext>
                    </c:extLst>
                    <c:strCache>
                      <c:ptCount val="1"/>
                      <c:pt idx="0">
                        <c:v>Revenue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KPIs'!$C$18:$O$18</c15:sqref>
                        </c15:fullRef>
                        <c15:formulaRef>
                          <c15:sqref>'Utilities KPIs'!$C$18:$N$18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14000</c:v>
                      </c:pt>
                      <c:pt idx="1">
                        <c:v>21000</c:v>
                      </c:pt>
                      <c:pt idx="2">
                        <c:v>23100.000000000004</c:v>
                      </c:pt>
                      <c:pt idx="3">
                        <c:v>25410.000000000007</c:v>
                      </c:pt>
                      <c:pt idx="4">
                        <c:v>27951.000000000011</c:v>
                      </c:pt>
                      <c:pt idx="5">
                        <c:v>30746.100000000013</c:v>
                      </c:pt>
                      <c:pt idx="6">
                        <c:v>33820.710000000014</c:v>
                      </c:pt>
                      <c:pt idx="7">
                        <c:v>37202.781000000017</c:v>
                      </c:pt>
                      <c:pt idx="8">
                        <c:v>40923.05910000002</c:v>
                      </c:pt>
                      <c:pt idx="9">
                        <c:v>45015.365010000023</c:v>
                      </c:pt>
                      <c:pt idx="10">
                        <c:v>49516.901511000033</c:v>
                      </c:pt>
                      <c:pt idx="11">
                        <c:v>54468.591662100043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3BB0-4EBE-8E38-3A5C25EB9A12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KPIs'!$B$19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KPIs'!$C$19:$O$19</c15:sqref>
                        </c15:fullRef>
                        <c15:formulaRef>
                          <c15:sqref>'Utilities KPIs'!$C$19:$N$19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3BB0-4EBE-8E38-3A5C25EB9A12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KPIs'!$B$20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KPIs'!$C$20:$O$20</c15:sqref>
                        </c15:fullRef>
                        <c15:formulaRef>
                          <c15:sqref>'Utilities KPIs'!$C$20:$N$20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3BB0-4EBE-8E38-3A5C25EB9A12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KPIs'!$B$21</c15:sqref>
                        </c15:formulaRef>
                      </c:ext>
                    </c:extLst>
                    <c:strCache>
                      <c:ptCount val="1"/>
                      <c:pt idx="0">
                        <c:v>Cost of Capital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KPIs'!$C$21:$O$21</c15:sqref>
                        </c15:fullRef>
                        <c15:formulaRef>
                          <c15:sqref>'Utilities KPIs'!$C$21:$N$21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3.456E-2</c:v>
                      </c:pt>
                      <c:pt idx="1">
                        <c:v>3.367441860465116E-2</c:v>
                      </c:pt>
                      <c:pt idx="2">
                        <c:v>3.3967741935483867E-2</c:v>
                      </c:pt>
                      <c:pt idx="3">
                        <c:v>3.4393185689948889E-2</c:v>
                      </c:pt>
                      <c:pt idx="4">
                        <c:v>3.4809204960929097E-2</c:v>
                      </c:pt>
                      <c:pt idx="5">
                        <c:v>3.5212843159941457E-2</c:v>
                      </c:pt>
                      <c:pt idx="6">
                        <c:v>3.5601511501622662E-2</c:v>
                      </c:pt>
                      <c:pt idx="7">
                        <c:v>3.5973043150370074E-2</c:v>
                      </c:pt>
                      <c:pt idx="8">
                        <c:v>3.6325723688562947E-2</c:v>
                      </c:pt>
                      <c:pt idx="9">
                        <c:v>3.6658298602238105E-2</c:v>
                      </c:pt>
                      <c:pt idx="10">
                        <c:v>3.6969960227531906E-2</c:v>
                      </c:pt>
                      <c:pt idx="11">
                        <c:v>3.7260317830182778E-2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3BB0-4EBE-8E38-3A5C25EB9A12}"/>
                  </c:ext>
                </c:extLst>
              </c15:ser>
            </c15:filteredBarSeries>
            <c15:filteredB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KPIs'!$B$22</c15:sqref>
                        </c15:formulaRef>
                      </c:ext>
                    </c:extLst>
                    <c:strCache>
                      <c:ptCount val="1"/>
                      <c:pt idx="0">
                        <c:v>Equity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KPIs'!$C$22:$O$22</c15:sqref>
                        </c15:fullRef>
                        <c15:formulaRef>
                          <c15:sqref>'Utilities KPIs'!$C$22:$N$22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90000</c:v>
                      </c:pt>
                      <c:pt idx="1">
                        <c:v>103499.99999999999</c:v>
                      </c:pt>
                      <c:pt idx="2">
                        <c:v>124199.99999999997</c:v>
                      </c:pt>
                      <c:pt idx="3">
                        <c:v>155249.99999999997</c:v>
                      </c:pt>
                      <c:pt idx="4">
                        <c:v>194062.49999999997</c:v>
                      </c:pt>
                      <c:pt idx="5">
                        <c:v>242578.12499999997</c:v>
                      </c:pt>
                      <c:pt idx="6">
                        <c:v>303222.65624999994</c:v>
                      </c:pt>
                      <c:pt idx="7">
                        <c:v>379028.32031249994</c:v>
                      </c:pt>
                      <c:pt idx="8">
                        <c:v>473785.40039062494</c:v>
                      </c:pt>
                      <c:pt idx="9">
                        <c:v>592231.75048828113</c:v>
                      </c:pt>
                      <c:pt idx="10">
                        <c:v>740289.68811035145</c:v>
                      </c:pt>
                      <c:pt idx="11">
                        <c:v>925362.11013793934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3BB0-4EBE-8E38-3A5C25EB9A12}"/>
                  </c:ext>
                </c:extLst>
              </c15:ser>
            </c15:filteredBarSeries>
            <c15:filteredB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KPIs'!$B$23</c15:sqref>
                        </c15:formulaRef>
                      </c:ext>
                    </c:extLst>
                    <c:strCache>
                      <c:ptCount val="1"/>
                      <c:pt idx="0">
                        <c:v>Debt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KPIs'!$C$23:$O$23</c15:sqref>
                        </c15:fullRef>
                        <c15:formulaRef>
                          <c15:sqref>'Utilities KPIs'!$C$23:$N$23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60000</c:v>
                      </c:pt>
                      <c:pt idx="1">
                        <c:v>90000</c:v>
                      </c:pt>
                      <c:pt idx="2">
                        <c:v>99000.000000000015</c:v>
                      </c:pt>
                      <c:pt idx="3">
                        <c:v>108900.00000000003</c:v>
                      </c:pt>
                      <c:pt idx="4">
                        <c:v>119790.00000000004</c:v>
                      </c:pt>
                      <c:pt idx="5">
                        <c:v>131769.00000000006</c:v>
                      </c:pt>
                      <c:pt idx="6">
                        <c:v>144945.90000000008</c:v>
                      </c:pt>
                      <c:pt idx="7">
                        <c:v>159440.49000000011</c:v>
                      </c:pt>
                      <c:pt idx="8">
                        <c:v>175384.53900000014</c:v>
                      </c:pt>
                      <c:pt idx="9">
                        <c:v>192922.99290000016</c:v>
                      </c:pt>
                      <c:pt idx="10">
                        <c:v>212215.29219000018</c:v>
                      </c:pt>
                      <c:pt idx="11">
                        <c:v>233436.82140900023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3BB0-4EBE-8E38-3A5C25EB9A12}"/>
                  </c:ext>
                </c:extLst>
              </c15:ser>
            </c15:filteredBarSeries>
            <c15:filteredBar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KPIs'!$B$24</c15:sqref>
                        </c15:formulaRef>
                      </c:ext>
                    </c:extLst>
                    <c:strCache>
                      <c:ptCount val="1"/>
                      <c:pt idx="0">
                        <c:v>Corporate Tax Rate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KPIs'!$C$24:$O$24</c15:sqref>
                        </c15:fullRef>
                        <c15:formulaRef>
                          <c15:sqref>'Utilities KPIs'!$C$24:$N$24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0.12</c:v>
                      </c:pt>
                      <c:pt idx="1">
                        <c:v>0.12</c:v>
                      </c:pt>
                      <c:pt idx="2">
                        <c:v>0.12</c:v>
                      </c:pt>
                      <c:pt idx="3">
                        <c:v>0.12</c:v>
                      </c:pt>
                      <c:pt idx="4">
                        <c:v>0.12</c:v>
                      </c:pt>
                      <c:pt idx="5">
                        <c:v>0.12</c:v>
                      </c:pt>
                      <c:pt idx="6">
                        <c:v>0.12</c:v>
                      </c:pt>
                      <c:pt idx="7">
                        <c:v>0.12</c:v>
                      </c:pt>
                      <c:pt idx="8">
                        <c:v>0.12</c:v>
                      </c:pt>
                      <c:pt idx="9">
                        <c:v>0.12</c:v>
                      </c:pt>
                      <c:pt idx="10">
                        <c:v>0.12</c:v>
                      </c:pt>
                      <c:pt idx="11">
                        <c:v>0.12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3BB0-4EBE-8E38-3A5C25EB9A12}"/>
                  </c:ext>
                </c:extLst>
              </c15:ser>
            </c15:filteredBarSeries>
            <c15:filteredBar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KPIs'!$B$25</c15:sqref>
                        </c15:formulaRef>
                      </c:ext>
                    </c:extLst>
                    <c:strCache>
                      <c:ptCount val="1"/>
                      <c:pt idx="0">
                        <c:v>Cost of Equity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KPIs'!$C$25:$O$25</c15:sqref>
                        </c15:fullRef>
                        <c15:formulaRef>
                          <c15:sqref>'Utilities KPIs'!$C$25:$N$25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0.04</c:v>
                      </c:pt>
                      <c:pt idx="1">
                        <c:v>0.04</c:v>
                      </c:pt>
                      <c:pt idx="2">
                        <c:v>0.04</c:v>
                      </c:pt>
                      <c:pt idx="3">
                        <c:v>0.04</c:v>
                      </c:pt>
                      <c:pt idx="4">
                        <c:v>0.04</c:v>
                      </c:pt>
                      <c:pt idx="5">
                        <c:v>0.04</c:v>
                      </c:pt>
                      <c:pt idx="6">
                        <c:v>0.04</c:v>
                      </c:pt>
                      <c:pt idx="7">
                        <c:v>0.04</c:v>
                      </c:pt>
                      <c:pt idx="8">
                        <c:v>0.04</c:v>
                      </c:pt>
                      <c:pt idx="9">
                        <c:v>0.04</c:v>
                      </c:pt>
                      <c:pt idx="10">
                        <c:v>0.04</c:v>
                      </c:pt>
                      <c:pt idx="11">
                        <c:v>0.04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3BB0-4EBE-8E38-3A5C25EB9A12}"/>
                  </c:ext>
                </c:extLst>
              </c15:ser>
            </c15:filteredBarSeries>
            <c15:filteredBa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KPIs'!$B$26</c15:sqref>
                        </c15:formulaRef>
                      </c:ext>
                    </c:extLst>
                    <c:strCache>
                      <c:ptCount val="1"/>
                      <c:pt idx="0">
                        <c:v>Cost of Debt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KPIs'!$C$26:$O$26</c15:sqref>
                        </c15:fullRef>
                        <c15:formulaRef>
                          <c15:sqref>'Utilities KPIs'!$C$26:$N$26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0.03</c:v>
                      </c:pt>
                      <c:pt idx="1">
                        <c:v>0.03</c:v>
                      </c:pt>
                      <c:pt idx="2">
                        <c:v>0.03</c:v>
                      </c:pt>
                      <c:pt idx="3">
                        <c:v>0.03</c:v>
                      </c:pt>
                      <c:pt idx="4">
                        <c:v>0.03</c:v>
                      </c:pt>
                      <c:pt idx="5">
                        <c:v>0.03</c:v>
                      </c:pt>
                      <c:pt idx="6">
                        <c:v>0.03</c:v>
                      </c:pt>
                      <c:pt idx="7">
                        <c:v>0.03</c:v>
                      </c:pt>
                      <c:pt idx="8">
                        <c:v>0.03</c:v>
                      </c:pt>
                      <c:pt idx="9">
                        <c:v>0.03</c:v>
                      </c:pt>
                      <c:pt idx="10">
                        <c:v>0.03</c:v>
                      </c:pt>
                      <c:pt idx="11">
                        <c:v>0.03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3BB0-4EBE-8E38-3A5C25EB9A12}"/>
                  </c:ext>
                </c:extLst>
              </c15:ser>
            </c15:filteredBarSeries>
            <c15:filteredBar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KPIs'!$B$27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KPIs'!$C$27:$O$27</c15:sqref>
                        </c15:fullRef>
                        <c15:formulaRef>
                          <c15:sqref>'Utilities KPIs'!$C$27:$N$27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3BB0-4EBE-8E38-3A5C25EB9A12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6"/>
          <c:tx>
            <c:strRef>
              <c:f>'Utilities KPIs'!$B$12</c:f>
              <c:strCache>
                <c:ptCount val="1"/>
                <c:pt idx="0">
                  <c:v>Debt Coverage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'Utilities KPIs'!$C$5:$O$5</c15:sqref>
                  </c15:fullRef>
                </c:ext>
              </c:extLst>
              <c:f>'Utilities KPIs'!$C$5:$N$5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'Utilities KPIs'!$C$12:$O$12</c15:sqref>
                  </c15:fullRef>
                </c:ext>
              </c:extLst>
              <c:f>'Utilities KPIs'!$C$12:$N$12</c:f>
              <c:numCache>
                <c:formatCode>0%</c:formatCode>
                <c:ptCount val="12"/>
                <c:pt idx="0">
                  <c:v>0.5</c:v>
                </c:pt>
                <c:pt idx="1">
                  <c:v>0.38333333333333336</c:v>
                </c:pt>
                <c:pt idx="2">
                  <c:v>0.4181818181818181</c:v>
                </c:pt>
                <c:pt idx="3">
                  <c:v>0.47520661157024779</c:v>
                </c:pt>
                <c:pt idx="4">
                  <c:v>0.54000751314800877</c:v>
                </c:pt>
                <c:pt idx="5">
                  <c:v>0.6136449013045554</c:v>
                </c:pt>
                <c:pt idx="6">
                  <c:v>0.69732375148244929</c:v>
                </c:pt>
                <c:pt idx="7">
                  <c:v>0.79241335395732859</c:v>
                </c:pt>
                <c:pt idx="8">
                  <c:v>0.90046972040605522</c:v>
                </c:pt>
                <c:pt idx="9">
                  <c:v>1.0232610459159717</c:v>
                </c:pt>
                <c:pt idx="10">
                  <c:v>1.1627966430863315</c:v>
                </c:pt>
                <c:pt idx="11">
                  <c:v>1.3213598216890128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BB0-4EBE-8E38-3A5C25EB9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414912"/>
        <c:axId val="95413376"/>
        <c:extLst>
          <c:ext xmlns:c15="http://schemas.microsoft.com/office/drawing/2012/chart" uri="{02D57815-91ED-43cb-92C2-25804820EDAC}">
            <c15:filteredLineSeries>
              <c15:ser>
                <c:idx val="22"/>
                <c:order val="22"/>
                <c:tx>
                  <c:strRef>
                    <c:extLst>
                      <c:ext uri="{02D57815-91ED-43cb-92C2-25804820EDAC}">
                        <c15:formulaRef>
                          <c15:sqref>'Utilities KPIs'!$B$28</c15:sqref>
                        </c15:formulaRef>
                      </c:ext>
                    </c:extLst>
                    <c:strCache>
                      <c:ptCount val="1"/>
                      <c:pt idx="0">
                        <c:v>Debt to Equity Ratio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'Utilities KPIs'!$C$28:$O$28</c15:sqref>
                        </c15:fullRef>
                        <c15:formulaRef>
                          <c15:sqref>'Utilities KPIs'!$C$28:$N$28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0.66666666666666663</c:v>
                      </c:pt>
                      <c:pt idx="1">
                        <c:v>0.86956521739130443</c:v>
                      </c:pt>
                      <c:pt idx="2">
                        <c:v>0.79710144927536264</c:v>
                      </c:pt>
                      <c:pt idx="3">
                        <c:v>0.70144927536231916</c:v>
                      </c:pt>
                      <c:pt idx="4">
                        <c:v>0.61727536231884095</c:v>
                      </c:pt>
                      <c:pt idx="5">
                        <c:v>0.54320231884058001</c:v>
                      </c:pt>
                      <c:pt idx="6">
                        <c:v>0.47801804057971048</c:v>
                      </c:pt>
                      <c:pt idx="7">
                        <c:v>0.42065587571014529</c:v>
                      </c:pt>
                      <c:pt idx="8">
                        <c:v>0.37017717062492789</c:v>
                      </c:pt>
                      <c:pt idx="9">
                        <c:v>0.32575591014993655</c:v>
                      </c:pt>
                      <c:pt idx="10">
                        <c:v>0.2866652009319442</c:v>
                      </c:pt>
                      <c:pt idx="11">
                        <c:v>0.25226537682011091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3BB0-4EBE-8E38-3A5C25EB9A12}"/>
                  </c:ext>
                </c:extLst>
              </c15:ser>
            </c15:filteredLineSeries>
          </c:ext>
        </c:extLst>
      </c:lineChart>
      <c:catAx>
        <c:axId val="9541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411584"/>
        <c:crosses val="autoZero"/>
        <c:auto val="1"/>
        <c:lblAlgn val="ctr"/>
        <c:lblOffset val="100"/>
        <c:noMultiLvlLbl val="0"/>
      </c:catAx>
      <c:valAx>
        <c:axId val="9541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410048"/>
        <c:crosses val="autoZero"/>
        <c:crossBetween val="between"/>
      </c:valAx>
      <c:valAx>
        <c:axId val="954133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414912"/>
        <c:crosses val="max"/>
        <c:crossBetween val="between"/>
      </c:valAx>
      <c:catAx>
        <c:axId val="9541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5413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598536416898439"/>
          <c:y val="0.88036974973916693"/>
          <c:w val="0.78495046692900483"/>
          <c:h val="9.44925841614672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Debt</a:t>
            </a:r>
            <a:r>
              <a:rPr lang="en-US" baseline="0"/>
              <a:t> Coverage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693986456112876"/>
          <c:y val="0.20768624691420079"/>
          <c:w val="0.73961949507692759"/>
          <c:h val="0.5434234062637921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'Utilities KPIs'!$B$8</c:f>
              <c:strCache>
                <c:ptCount val="1"/>
                <c:pt idx="0">
                  <c:v>C. Assets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'Utilities KPIs'!$C$5:$O$5</c15:sqref>
                  </c15:fullRef>
                </c:ext>
              </c:extLst>
              <c:f>'Utilities KPIs'!$C$5:$N$5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'Utilities KPIs'!$C$8:$O$8</c15:sqref>
                  </c15:fullRef>
                </c:ext>
              </c:extLst>
              <c:f>'Utilities KPIs'!$C$8:$N$8</c:f>
              <c:numCache>
                <c:formatCode>#,##0</c:formatCode>
                <c:ptCount val="12"/>
                <c:pt idx="0">
                  <c:v>20000</c:v>
                </c:pt>
                <c:pt idx="1">
                  <c:v>23000</c:v>
                </c:pt>
                <c:pt idx="2">
                  <c:v>27600</c:v>
                </c:pt>
                <c:pt idx="3">
                  <c:v>34500</c:v>
                </c:pt>
                <c:pt idx="4">
                  <c:v>43125</c:v>
                </c:pt>
                <c:pt idx="5">
                  <c:v>53906.25</c:v>
                </c:pt>
                <c:pt idx="6">
                  <c:v>67382.8125</c:v>
                </c:pt>
                <c:pt idx="7">
                  <c:v>84228.515625</c:v>
                </c:pt>
                <c:pt idx="8">
                  <c:v>105285.64453125</c:v>
                </c:pt>
                <c:pt idx="9">
                  <c:v>131607.0556640625</c:v>
                </c:pt>
                <c:pt idx="10">
                  <c:v>164508.81958007813</c:v>
                </c:pt>
                <c:pt idx="11">
                  <c:v>205636.02447509766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58C7-4ABD-9CE6-9ED1291836A4}"/>
            </c:ext>
          </c:extLst>
        </c:ser>
        <c:ser>
          <c:idx val="3"/>
          <c:order val="3"/>
          <c:tx>
            <c:strRef>
              <c:f>'Utilities KPIs'!$B$9</c:f>
              <c:strCache>
                <c:ptCount val="1"/>
                <c:pt idx="0">
                  <c:v>C. Liabilities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'Utilities KPIs'!$C$5:$O$5</c15:sqref>
                  </c15:fullRef>
                </c:ext>
              </c:extLst>
              <c:f>'Utilities KPIs'!$C$5:$N$5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'Utilities KPIs'!$C$9:$O$9</c15:sqref>
                  </c15:fullRef>
                </c:ext>
              </c:extLst>
              <c:f>'Utilities KPIs'!$C$9:$N$9</c:f>
              <c:numCache>
                <c:formatCode>#,##0</c:formatCode>
                <c:ptCount val="12"/>
                <c:pt idx="0">
                  <c:v>15000</c:v>
                </c:pt>
                <c:pt idx="1">
                  <c:v>22500</c:v>
                </c:pt>
                <c:pt idx="2">
                  <c:v>24750.000000000004</c:v>
                </c:pt>
                <c:pt idx="3">
                  <c:v>27225.000000000007</c:v>
                </c:pt>
                <c:pt idx="4">
                  <c:v>29947.5</c:v>
                </c:pt>
                <c:pt idx="5">
                  <c:v>32942.250000000015</c:v>
                </c:pt>
                <c:pt idx="6">
                  <c:v>36236.47500000002</c:v>
                </c:pt>
                <c:pt idx="7">
                  <c:v>39860.122500000027</c:v>
                </c:pt>
                <c:pt idx="8">
                  <c:v>43846.134750000034</c:v>
                </c:pt>
                <c:pt idx="9">
                  <c:v>48230.748225000039</c:v>
                </c:pt>
                <c:pt idx="10">
                  <c:v>53053.823047500046</c:v>
                </c:pt>
                <c:pt idx="11">
                  <c:v>58359.205352250057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58C7-4ABD-9CE6-9ED129183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06153472"/>
        <c:axId val="10615500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'Utilities KPIs'!$B$6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'Utilities KPIs'!$C$6:$O$6</c15:sqref>
                        </c15:fullRef>
                        <c15:formulaRef>
                          <c15:sqref>'Utilities KPIs'!$C$6:$N$6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58C7-4ABD-9CE6-9ED1291836A4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KPIs'!$B$10</c15:sqref>
                        </c15:formulaRef>
                      </c:ext>
                    </c:extLst>
                    <c:strCache>
                      <c:ptCount val="1"/>
                      <c:pt idx="0">
                        <c:v>Liquidity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KPIs'!$C$10:$O$10</c15:sqref>
                        </c15:fullRef>
                        <c15:formulaRef>
                          <c15:sqref>'Utilities KPIs'!$C$10:$N$10</c15:sqref>
                        </c15:formulaRef>
                      </c:ext>
                    </c:extLst>
                    <c:numCache>
                      <c:formatCode>"$"#,##0_);[Red]\("$"#,##0\)</c:formatCode>
                      <c:ptCount val="12"/>
                      <c:pt idx="0">
                        <c:v>5000</c:v>
                      </c:pt>
                      <c:pt idx="1">
                        <c:v>500</c:v>
                      </c:pt>
                      <c:pt idx="2">
                        <c:v>2849.9999999999964</c:v>
                      </c:pt>
                      <c:pt idx="3">
                        <c:v>7274.9999999999927</c:v>
                      </c:pt>
                      <c:pt idx="4">
                        <c:v>13177.5</c:v>
                      </c:pt>
                      <c:pt idx="5">
                        <c:v>20963.999999999985</c:v>
                      </c:pt>
                      <c:pt idx="6">
                        <c:v>31146.33749999998</c:v>
                      </c:pt>
                      <c:pt idx="7">
                        <c:v>44368.393124999973</c:v>
                      </c:pt>
                      <c:pt idx="8">
                        <c:v>61439.509781249966</c:v>
                      </c:pt>
                      <c:pt idx="9">
                        <c:v>83376.307439062453</c:v>
                      </c:pt>
                      <c:pt idx="10">
                        <c:v>111454.99653257808</c:v>
                      </c:pt>
                      <c:pt idx="11">
                        <c:v>147276.81912284761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8C7-4ABD-9CE6-9ED1291836A4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KPIs'!$B$11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KPIs'!$C$11:$O$11</c15:sqref>
                        </c15:fullRef>
                        <c15:formulaRef>
                          <c15:sqref>'Utilities KPIs'!$C$11:$N$11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58C7-4ABD-9CE6-9ED1291836A4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KPIs'!$B$13</c15:sqref>
                        </c15:formulaRef>
                      </c:ext>
                    </c:extLst>
                    <c:strCache>
                      <c:ptCount val="1"/>
                      <c:pt idx="0">
                        <c:v>Cash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KPIs'!$C$13:$O$13</c15:sqref>
                        </c15:fullRef>
                        <c15:formulaRef>
                          <c15:sqref>'Utilities KPIs'!$C$13:$N$13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30000</c:v>
                      </c:pt>
                      <c:pt idx="1">
                        <c:v>34500</c:v>
                      </c:pt>
                      <c:pt idx="2">
                        <c:v>41400</c:v>
                      </c:pt>
                      <c:pt idx="3">
                        <c:v>51750</c:v>
                      </c:pt>
                      <c:pt idx="4">
                        <c:v>64687.5</c:v>
                      </c:pt>
                      <c:pt idx="5">
                        <c:v>80859.375</c:v>
                      </c:pt>
                      <c:pt idx="6">
                        <c:v>101074.21875</c:v>
                      </c:pt>
                      <c:pt idx="7">
                        <c:v>126342.7734375</c:v>
                      </c:pt>
                      <c:pt idx="8">
                        <c:v>157928.466796875</c:v>
                      </c:pt>
                      <c:pt idx="9">
                        <c:v>197410.58349609375</c:v>
                      </c:pt>
                      <c:pt idx="10">
                        <c:v>246763.22937011719</c:v>
                      </c:pt>
                      <c:pt idx="11">
                        <c:v>308454.03671264648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58C7-4ABD-9CE6-9ED1291836A4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KPIs'!$B$14</c15:sqref>
                        </c15:formulaRef>
                      </c:ext>
                    </c:extLst>
                    <c:strCache>
                      <c:ptCount val="1"/>
                      <c:pt idx="0">
                        <c:v>Debt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KPIs'!$C$14:$O$14</c15:sqref>
                        </c15:fullRef>
                        <c15:formulaRef>
                          <c15:sqref>'Utilities KPIs'!$C$14:$N$14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60000</c:v>
                      </c:pt>
                      <c:pt idx="1">
                        <c:v>90000</c:v>
                      </c:pt>
                      <c:pt idx="2">
                        <c:v>99000.000000000015</c:v>
                      </c:pt>
                      <c:pt idx="3">
                        <c:v>108900.00000000003</c:v>
                      </c:pt>
                      <c:pt idx="4">
                        <c:v>119790.00000000004</c:v>
                      </c:pt>
                      <c:pt idx="5">
                        <c:v>131769.00000000006</c:v>
                      </c:pt>
                      <c:pt idx="6">
                        <c:v>144945.90000000008</c:v>
                      </c:pt>
                      <c:pt idx="7">
                        <c:v>159440.49000000011</c:v>
                      </c:pt>
                      <c:pt idx="8">
                        <c:v>175384.53900000014</c:v>
                      </c:pt>
                      <c:pt idx="9">
                        <c:v>192922.99290000016</c:v>
                      </c:pt>
                      <c:pt idx="10">
                        <c:v>212215.29219000018</c:v>
                      </c:pt>
                      <c:pt idx="11">
                        <c:v>233436.82140900023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58C7-4ABD-9CE6-9ED1291836A4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KPIs'!$B$15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KPIs'!$C$15:$O$15</c15:sqref>
                        </c15:fullRef>
                        <c15:formulaRef>
                          <c15:sqref>'Utilities KPIs'!$C$15:$N$15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58C7-4ABD-9CE6-9ED1291836A4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KPIs'!$B$16</c15:sqref>
                        </c15:formulaRef>
                      </c:ext>
                    </c:extLst>
                    <c:strCache>
                      <c:ptCount val="1"/>
                      <c:pt idx="0">
                        <c:v>Return on Rate Base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KPIs'!$C$16:$O$16</c15:sqref>
                        </c15:fullRef>
                        <c15:formulaRef>
                          <c15:sqref>'Utilities KPIs'!$C$16:$N$16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0.23333333333333334</c:v>
                      </c:pt>
                      <c:pt idx="1">
                        <c:v>0.76666666666666672</c:v>
                      </c:pt>
                      <c:pt idx="2">
                        <c:v>0.78186968838526916</c:v>
                      </c:pt>
                      <c:pt idx="3">
                        <c:v>0.80288573423318599</c:v>
                      </c:pt>
                      <c:pt idx="4">
                        <c:v>0.82233705808321578</c:v>
                      </c:pt>
                      <c:pt idx="5">
                        <c:v>0.84025083021653046</c:v>
                      </c:pt>
                      <c:pt idx="6">
                        <c:v>0.85667316952950379</c:v>
                      </c:pt>
                      <c:pt idx="7">
                        <c:v>0.8716651295596769</c:v>
                      </c:pt>
                      <c:pt idx="8">
                        <c:v>0.88529889585168742</c:v>
                      </c:pt>
                      <c:pt idx="9">
                        <c:v>0.89765432897289188</c:v>
                      </c:pt>
                      <c:pt idx="10">
                        <c:v>0.9088159341675931</c:v>
                      </c:pt>
                      <c:pt idx="11">
                        <c:v>0.91887029368974293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58C7-4ABD-9CE6-9ED1291836A4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KPIs'!$B$17</c15:sqref>
                        </c15:formulaRef>
                      </c:ext>
                    </c:extLst>
                    <c:strCache>
                      <c:ptCount val="1"/>
                      <c:pt idx="0">
                        <c:v>Rate Base Assets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KPIs'!$C$17:$O$17</c15:sqref>
                        </c15:fullRef>
                        <c15:formulaRef>
                          <c15:sqref>'Utilities KPIs'!$C$17:$N$17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60000</c:v>
                      </c:pt>
                      <c:pt idx="1">
                        <c:v>69000</c:v>
                      </c:pt>
                      <c:pt idx="2">
                        <c:v>82800</c:v>
                      </c:pt>
                      <c:pt idx="3">
                        <c:v>103500</c:v>
                      </c:pt>
                      <c:pt idx="4">
                        <c:v>129375</c:v>
                      </c:pt>
                      <c:pt idx="5">
                        <c:v>161718.75</c:v>
                      </c:pt>
                      <c:pt idx="6">
                        <c:v>202148.4375</c:v>
                      </c:pt>
                      <c:pt idx="7">
                        <c:v>252685.546875</c:v>
                      </c:pt>
                      <c:pt idx="8">
                        <c:v>315856.93359375</c:v>
                      </c:pt>
                      <c:pt idx="9">
                        <c:v>394821.1669921875</c:v>
                      </c:pt>
                      <c:pt idx="10">
                        <c:v>493526.45874023438</c:v>
                      </c:pt>
                      <c:pt idx="11">
                        <c:v>616908.07342529297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58C7-4ABD-9CE6-9ED1291836A4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KPIs'!$B$18</c15:sqref>
                        </c15:formulaRef>
                      </c:ext>
                    </c:extLst>
                    <c:strCache>
                      <c:ptCount val="1"/>
                      <c:pt idx="0">
                        <c:v>Revenue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KPIs'!$C$18:$O$18</c15:sqref>
                        </c15:fullRef>
                        <c15:formulaRef>
                          <c15:sqref>'Utilities KPIs'!$C$18:$N$18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14000</c:v>
                      </c:pt>
                      <c:pt idx="1">
                        <c:v>21000</c:v>
                      </c:pt>
                      <c:pt idx="2">
                        <c:v>23100.000000000004</c:v>
                      </c:pt>
                      <c:pt idx="3">
                        <c:v>25410.000000000007</c:v>
                      </c:pt>
                      <c:pt idx="4">
                        <c:v>27951.000000000011</c:v>
                      </c:pt>
                      <c:pt idx="5">
                        <c:v>30746.100000000013</c:v>
                      </c:pt>
                      <c:pt idx="6">
                        <c:v>33820.710000000014</c:v>
                      </c:pt>
                      <c:pt idx="7">
                        <c:v>37202.781000000017</c:v>
                      </c:pt>
                      <c:pt idx="8">
                        <c:v>40923.05910000002</c:v>
                      </c:pt>
                      <c:pt idx="9">
                        <c:v>45015.365010000023</c:v>
                      </c:pt>
                      <c:pt idx="10">
                        <c:v>49516.901511000033</c:v>
                      </c:pt>
                      <c:pt idx="11">
                        <c:v>54468.591662100043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58C7-4ABD-9CE6-9ED1291836A4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KPIs'!$B$19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KPIs'!$C$19:$O$19</c15:sqref>
                        </c15:fullRef>
                        <c15:formulaRef>
                          <c15:sqref>'Utilities KPIs'!$C$19:$N$19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58C7-4ABD-9CE6-9ED1291836A4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KPIs'!$B$20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KPIs'!$C$20:$O$20</c15:sqref>
                        </c15:fullRef>
                        <c15:formulaRef>
                          <c15:sqref>'Utilities KPIs'!$C$20:$N$20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58C7-4ABD-9CE6-9ED1291836A4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KPIs'!$B$21</c15:sqref>
                        </c15:formulaRef>
                      </c:ext>
                    </c:extLst>
                    <c:strCache>
                      <c:ptCount val="1"/>
                      <c:pt idx="0">
                        <c:v>Cost of Capital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KPIs'!$C$21:$O$21</c15:sqref>
                        </c15:fullRef>
                        <c15:formulaRef>
                          <c15:sqref>'Utilities KPIs'!$C$21:$N$21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3.456E-2</c:v>
                      </c:pt>
                      <c:pt idx="1">
                        <c:v>3.367441860465116E-2</c:v>
                      </c:pt>
                      <c:pt idx="2">
                        <c:v>3.3967741935483867E-2</c:v>
                      </c:pt>
                      <c:pt idx="3">
                        <c:v>3.4393185689948889E-2</c:v>
                      </c:pt>
                      <c:pt idx="4">
                        <c:v>3.4809204960929097E-2</c:v>
                      </c:pt>
                      <c:pt idx="5">
                        <c:v>3.5212843159941457E-2</c:v>
                      </c:pt>
                      <c:pt idx="6">
                        <c:v>3.5601511501622662E-2</c:v>
                      </c:pt>
                      <c:pt idx="7">
                        <c:v>3.5973043150370074E-2</c:v>
                      </c:pt>
                      <c:pt idx="8">
                        <c:v>3.6325723688562947E-2</c:v>
                      </c:pt>
                      <c:pt idx="9">
                        <c:v>3.6658298602238105E-2</c:v>
                      </c:pt>
                      <c:pt idx="10">
                        <c:v>3.6969960227531906E-2</c:v>
                      </c:pt>
                      <c:pt idx="11">
                        <c:v>3.7260317830182778E-2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58C7-4ABD-9CE6-9ED1291836A4}"/>
                  </c:ext>
                </c:extLst>
              </c15:ser>
            </c15:filteredBarSeries>
            <c15:filteredB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KPIs'!$B$22</c15:sqref>
                        </c15:formulaRef>
                      </c:ext>
                    </c:extLst>
                    <c:strCache>
                      <c:ptCount val="1"/>
                      <c:pt idx="0">
                        <c:v>Equity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KPIs'!$C$22:$O$22</c15:sqref>
                        </c15:fullRef>
                        <c15:formulaRef>
                          <c15:sqref>'Utilities KPIs'!$C$22:$N$22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90000</c:v>
                      </c:pt>
                      <c:pt idx="1">
                        <c:v>103499.99999999999</c:v>
                      </c:pt>
                      <c:pt idx="2">
                        <c:v>124199.99999999997</c:v>
                      </c:pt>
                      <c:pt idx="3">
                        <c:v>155249.99999999997</c:v>
                      </c:pt>
                      <c:pt idx="4">
                        <c:v>194062.49999999997</c:v>
                      </c:pt>
                      <c:pt idx="5">
                        <c:v>242578.12499999997</c:v>
                      </c:pt>
                      <c:pt idx="6">
                        <c:v>303222.65624999994</c:v>
                      </c:pt>
                      <c:pt idx="7">
                        <c:v>379028.32031249994</c:v>
                      </c:pt>
                      <c:pt idx="8">
                        <c:v>473785.40039062494</c:v>
                      </c:pt>
                      <c:pt idx="9">
                        <c:v>592231.75048828113</c:v>
                      </c:pt>
                      <c:pt idx="10">
                        <c:v>740289.68811035145</c:v>
                      </c:pt>
                      <c:pt idx="11">
                        <c:v>925362.11013793934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58C7-4ABD-9CE6-9ED1291836A4}"/>
                  </c:ext>
                </c:extLst>
              </c15:ser>
            </c15:filteredBarSeries>
            <c15:filteredB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KPIs'!$B$23</c15:sqref>
                        </c15:formulaRef>
                      </c:ext>
                    </c:extLst>
                    <c:strCache>
                      <c:ptCount val="1"/>
                      <c:pt idx="0">
                        <c:v>Debt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KPIs'!$C$23:$O$23</c15:sqref>
                        </c15:fullRef>
                        <c15:formulaRef>
                          <c15:sqref>'Utilities KPIs'!$C$23:$N$23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60000</c:v>
                      </c:pt>
                      <c:pt idx="1">
                        <c:v>90000</c:v>
                      </c:pt>
                      <c:pt idx="2">
                        <c:v>99000.000000000015</c:v>
                      </c:pt>
                      <c:pt idx="3">
                        <c:v>108900.00000000003</c:v>
                      </c:pt>
                      <c:pt idx="4">
                        <c:v>119790.00000000004</c:v>
                      </c:pt>
                      <c:pt idx="5">
                        <c:v>131769.00000000006</c:v>
                      </c:pt>
                      <c:pt idx="6">
                        <c:v>144945.90000000008</c:v>
                      </c:pt>
                      <c:pt idx="7">
                        <c:v>159440.49000000011</c:v>
                      </c:pt>
                      <c:pt idx="8">
                        <c:v>175384.53900000014</c:v>
                      </c:pt>
                      <c:pt idx="9">
                        <c:v>192922.99290000016</c:v>
                      </c:pt>
                      <c:pt idx="10">
                        <c:v>212215.29219000018</c:v>
                      </c:pt>
                      <c:pt idx="11">
                        <c:v>233436.82140900023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58C7-4ABD-9CE6-9ED1291836A4}"/>
                  </c:ext>
                </c:extLst>
              </c15:ser>
            </c15:filteredBarSeries>
            <c15:filteredBar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KPIs'!$B$24</c15:sqref>
                        </c15:formulaRef>
                      </c:ext>
                    </c:extLst>
                    <c:strCache>
                      <c:ptCount val="1"/>
                      <c:pt idx="0">
                        <c:v>Corporate Tax Rate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KPIs'!$C$24:$O$24</c15:sqref>
                        </c15:fullRef>
                        <c15:formulaRef>
                          <c15:sqref>'Utilities KPIs'!$C$24:$N$24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0.12</c:v>
                      </c:pt>
                      <c:pt idx="1">
                        <c:v>0.12</c:v>
                      </c:pt>
                      <c:pt idx="2">
                        <c:v>0.12</c:v>
                      </c:pt>
                      <c:pt idx="3">
                        <c:v>0.12</c:v>
                      </c:pt>
                      <c:pt idx="4">
                        <c:v>0.12</c:v>
                      </c:pt>
                      <c:pt idx="5">
                        <c:v>0.12</c:v>
                      </c:pt>
                      <c:pt idx="6">
                        <c:v>0.12</c:v>
                      </c:pt>
                      <c:pt idx="7">
                        <c:v>0.12</c:v>
                      </c:pt>
                      <c:pt idx="8">
                        <c:v>0.12</c:v>
                      </c:pt>
                      <c:pt idx="9">
                        <c:v>0.12</c:v>
                      </c:pt>
                      <c:pt idx="10">
                        <c:v>0.12</c:v>
                      </c:pt>
                      <c:pt idx="11">
                        <c:v>0.12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58C7-4ABD-9CE6-9ED1291836A4}"/>
                  </c:ext>
                </c:extLst>
              </c15:ser>
            </c15:filteredBarSeries>
            <c15:filteredBar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KPIs'!$B$25</c15:sqref>
                        </c15:formulaRef>
                      </c:ext>
                    </c:extLst>
                    <c:strCache>
                      <c:ptCount val="1"/>
                      <c:pt idx="0">
                        <c:v>Cost of Equity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KPIs'!$C$25:$O$25</c15:sqref>
                        </c15:fullRef>
                        <c15:formulaRef>
                          <c15:sqref>'Utilities KPIs'!$C$25:$N$25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0.04</c:v>
                      </c:pt>
                      <c:pt idx="1">
                        <c:v>0.04</c:v>
                      </c:pt>
                      <c:pt idx="2">
                        <c:v>0.04</c:v>
                      </c:pt>
                      <c:pt idx="3">
                        <c:v>0.04</c:v>
                      </c:pt>
                      <c:pt idx="4">
                        <c:v>0.04</c:v>
                      </c:pt>
                      <c:pt idx="5">
                        <c:v>0.04</c:v>
                      </c:pt>
                      <c:pt idx="6">
                        <c:v>0.04</c:v>
                      </c:pt>
                      <c:pt idx="7">
                        <c:v>0.04</c:v>
                      </c:pt>
                      <c:pt idx="8">
                        <c:v>0.04</c:v>
                      </c:pt>
                      <c:pt idx="9">
                        <c:v>0.04</c:v>
                      </c:pt>
                      <c:pt idx="10">
                        <c:v>0.04</c:v>
                      </c:pt>
                      <c:pt idx="11">
                        <c:v>0.04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58C7-4ABD-9CE6-9ED1291836A4}"/>
                  </c:ext>
                </c:extLst>
              </c15:ser>
            </c15:filteredBarSeries>
            <c15:filteredBa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KPIs'!$B$26</c15:sqref>
                        </c15:formulaRef>
                      </c:ext>
                    </c:extLst>
                    <c:strCache>
                      <c:ptCount val="1"/>
                      <c:pt idx="0">
                        <c:v>Cost of Debt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KPIs'!$C$26:$O$26</c15:sqref>
                        </c15:fullRef>
                        <c15:formulaRef>
                          <c15:sqref>'Utilities KPIs'!$C$26:$N$26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0.03</c:v>
                      </c:pt>
                      <c:pt idx="1">
                        <c:v>0.03</c:v>
                      </c:pt>
                      <c:pt idx="2">
                        <c:v>0.03</c:v>
                      </c:pt>
                      <c:pt idx="3">
                        <c:v>0.03</c:v>
                      </c:pt>
                      <c:pt idx="4">
                        <c:v>0.03</c:v>
                      </c:pt>
                      <c:pt idx="5">
                        <c:v>0.03</c:v>
                      </c:pt>
                      <c:pt idx="6">
                        <c:v>0.03</c:v>
                      </c:pt>
                      <c:pt idx="7">
                        <c:v>0.03</c:v>
                      </c:pt>
                      <c:pt idx="8">
                        <c:v>0.03</c:v>
                      </c:pt>
                      <c:pt idx="9">
                        <c:v>0.03</c:v>
                      </c:pt>
                      <c:pt idx="10">
                        <c:v>0.03</c:v>
                      </c:pt>
                      <c:pt idx="11">
                        <c:v>0.03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58C7-4ABD-9CE6-9ED1291836A4}"/>
                  </c:ext>
                </c:extLst>
              </c15:ser>
            </c15:filteredBarSeries>
            <c15:filteredBar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KPIs'!$B$27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KPIs'!$C$27:$O$27</c15:sqref>
                        </c15:fullRef>
                        <c15:formulaRef>
                          <c15:sqref>'Utilities KPIs'!$C$27:$N$27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58C7-4ABD-9CE6-9ED1291836A4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1"/>
          <c:tx>
            <c:strRef>
              <c:f>'Utilities KPIs'!$B$7</c:f>
              <c:strCache>
                <c:ptCount val="1"/>
                <c:pt idx="0">
                  <c:v>Current Ratio (Liquidity)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'Utilities KPIs'!$C$5:$O$5</c15:sqref>
                  </c15:fullRef>
                </c:ext>
              </c:extLst>
              <c:f>'Utilities KPIs'!$C$5:$N$5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'Utilities KPIs'!$C$7:$O$7</c15:sqref>
                  </c15:fullRef>
                </c:ext>
              </c:extLst>
              <c:f>'Utilities KPIs'!$C$7:$N$7</c:f>
              <c:numCache>
                <c:formatCode>0.00</c:formatCode>
                <c:ptCount val="12"/>
                <c:pt idx="0">
                  <c:v>1.3333333333333333</c:v>
                </c:pt>
                <c:pt idx="1">
                  <c:v>1.0222222222222221</c:v>
                </c:pt>
                <c:pt idx="2">
                  <c:v>1.115151515151515</c:v>
                </c:pt>
                <c:pt idx="3">
                  <c:v>1.2672176308539942</c:v>
                </c:pt>
                <c:pt idx="4">
                  <c:v>1.4400200350613575</c:v>
                </c:pt>
                <c:pt idx="5">
                  <c:v>1.6363864034788145</c:v>
                </c:pt>
                <c:pt idx="6">
                  <c:v>1.8595300039531981</c:v>
                </c:pt>
                <c:pt idx="7">
                  <c:v>2.1131022772195429</c:v>
                </c:pt>
                <c:pt idx="8">
                  <c:v>2.4012525877494806</c:v>
                </c:pt>
                <c:pt idx="9">
                  <c:v>2.7286961224425914</c:v>
                </c:pt>
                <c:pt idx="10">
                  <c:v>3.1007910482302172</c:v>
                </c:pt>
                <c:pt idx="11">
                  <c:v>3.5236261911707012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8C7-4ABD-9CE6-9ED129183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166528"/>
        <c:axId val="106164992"/>
        <c:extLst>
          <c:ext xmlns:c15="http://schemas.microsoft.com/office/drawing/2012/chart" uri="{02D57815-91ED-43cb-92C2-25804820EDAC}">
            <c15:filteredLineSeries>
              <c15:ser>
                <c:idx val="6"/>
                <c:order val="6"/>
                <c:tx>
                  <c:strRef>
                    <c:extLst>
                      <c:ext uri="{02D57815-91ED-43cb-92C2-25804820EDAC}">
                        <c15:formulaRef>
                          <c15:sqref>'Utilities KPIs'!$B$12</c15:sqref>
                        </c15:formulaRef>
                      </c:ext>
                    </c:extLst>
                    <c:strCache>
                      <c:ptCount val="1"/>
                      <c:pt idx="0">
                        <c:v>Debt Coverage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'Utilities KPIs'!$C$12:$O$12</c15:sqref>
                        </c15:fullRef>
                        <c15:formulaRef>
                          <c15:sqref>'Utilities KPIs'!$C$12:$N$12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0.5</c:v>
                      </c:pt>
                      <c:pt idx="1">
                        <c:v>0.38333333333333336</c:v>
                      </c:pt>
                      <c:pt idx="2">
                        <c:v>0.4181818181818181</c:v>
                      </c:pt>
                      <c:pt idx="3">
                        <c:v>0.47520661157024779</c:v>
                      </c:pt>
                      <c:pt idx="4">
                        <c:v>0.54000751314800877</c:v>
                      </c:pt>
                      <c:pt idx="5">
                        <c:v>0.6136449013045554</c:v>
                      </c:pt>
                      <c:pt idx="6">
                        <c:v>0.69732375148244929</c:v>
                      </c:pt>
                      <c:pt idx="7">
                        <c:v>0.79241335395732859</c:v>
                      </c:pt>
                      <c:pt idx="8">
                        <c:v>0.90046972040605522</c:v>
                      </c:pt>
                      <c:pt idx="9">
                        <c:v>1.0232610459159717</c:v>
                      </c:pt>
                      <c:pt idx="10">
                        <c:v>1.1627966430863315</c:v>
                      </c:pt>
                      <c:pt idx="11">
                        <c:v>1.3213598216890128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58C7-4ABD-9CE6-9ED1291836A4}"/>
                  </c:ext>
                </c:extLst>
              </c15:ser>
            </c15:filteredLineSeries>
            <c15:filteredLine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'Utilities KPIs'!$B$28</c15:sqref>
                        </c15:formulaRef>
                      </c:ext>
                    </c:extLst>
                    <c:strCache>
                      <c:ptCount val="1"/>
                      <c:pt idx="0">
                        <c:v>Debt to Equity Ratio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'Utilities KPIs'!$C$5:$O$5</c15:sqref>
                        </c15:fullRef>
                        <c15:formulaRef>
                          <c15:sqref>'Utilities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'Utilities KPIs'!$C$28:$O$28</c15:sqref>
                        </c15:fullRef>
                        <c15:formulaRef>
                          <c15:sqref>'Utilities KPIs'!$C$28:$N$28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0.66666666666666663</c:v>
                      </c:pt>
                      <c:pt idx="1">
                        <c:v>0.86956521739130443</c:v>
                      </c:pt>
                      <c:pt idx="2">
                        <c:v>0.79710144927536264</c:v>
                      </c:pt>
                      <c:pt idx="3">
                        <c:v>0.70144927536231916</c:v>
                      </c:pt>
                      <c:pt idx="4">
                        <c:v>0.61727536231884095</c:v>
                      </c:pt>
                      <c:pt idx="5">
                        <c:v>0.54320231884058001</c:v>
                      </c:pt>
                      <c:pt idx="6">
                        <c:v>0.47801804057971048</c:v>
                      </c:pt>
                      <c:pt idx="7">
                        <c:v>0.42065587571014529</c:v>
                      </c:pt>
                      <c:pt idx="8">
                        <c:v>0.37017717062492789</c:v>
                      </c:pt>
                      <c:pt idx="9">
                        <c:v>0.32575591014993655</c:v>
                      </c:pt>
                      <c:pt idx="10">
                        <c:v>0.2866652009319442</c:v>
                      </c:pt>
                      <c:pt idx="11">
                        <c:v>0.25226537682011091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58C7-4ABD-9CE6-9ED1291836A4}"/>
                  </c:ext>
                </c:extLst>
              </c15:ser>
            </c15:filteredLineSeries>
          </c:ext>
        </c:extLst>
      </c:lineChart>
      <c:catAx>
        <c:axId val="10615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155008"/>
        <c:crosses val="autoZero"/>
        <c:auto val="1"/>
        <c:lblAlgn val="ctr"/>
        <c:lblOffset val="100"/>
        <c:noMultiLvlLbl val="0"/>
      </c:catAx>
      <c:valAx>
        <c:axId val="10615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153472"/>
        <c:crosses val="autoZero"/>
        <c:crossBetween val="between"/>
      </c:valAx>
      <c:valAx>
        <c:axId val="106164992"/>
        <c:scaling>
          <c:orientation val="minMax"/>
        </c:scaling>
        <c:delete val="0"/>
        <c:axPos val="r"/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166528"/>
        <c:crosses val="max"/>
        <c:crossBetween val="between"/>
      </c:valAx>
      <c:catAx>
        <c:axId val="10616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1649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1804933223126129E-2"/>
          <c:y val="0.84677240502969298"/>
          <c:w val="0.96174591435739054"/>
          <c:h val="0.128089712268374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OPEX </a:t>
            </a:r>
            <a:r>
              <a:rPr lang="en-US" baseline="0"/>
              <a:t> / Day</a:t>
            </a:r>
            <a:endParaRPr lang="en-US"/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5"/>
          <c:order val="25"/>
          <c:tx>
            <c:strRef>
              <c:f>'Government Entity KPIs'!$B$31</c:f>
              <c:strCache>
                <c:ptCount val="1"/>
                <c:pt idx="0">
                  <c:v>Operating Cost per Day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chemeClr val="accent6">
                    <a:shade val="3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'Government Entity KPIs'!$C$5:$N$5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'Government Entity KPIs'!$C$31:$N$31</c:f>
              <c:numCache>
                <c:formatCode>"$"#,##0_);[Red]\("$"#,##0\)</c:formatCode>
                <c:ptCount val="12"/>
                <c:pt idx="0">
                  <c:v>37096.774193548386</c:v>
                </c:pt>
                <c:pt idx="1">
                  <c:v>43214.285714285717</c:v>
                </c:pt>
                <c:pt idx="2">
                  <c:v>38225.806451612902</c:v>
                </c:pt>
                <c:pt idx="3">
                  <c:v>40500</c:v>
                </c:pt>
                <c:pt idx="4">
                  <c:v>38451.612903225803</c:v>
                </c:pt>
                <c:pt idx="5">
                  <c:v>40733.333333333336</c:v>
                </c:pt>
                <c:pt idx="6">
                  <c:v>40322.580645161288</c:v>
                </c:pt>
                <c:pt idx="7">
                  <c:v>39032.258064516129</c:v>
                </c:pt>
                <c:pt idx="8">
                  <c:v>42000</c:v>
                </c:pt>
                <c:pt idx="9">
                  <c:v>38548.387096774197</c:v>
                </c:pt>
                <c:pt idx="10">
                  <c:v>40333.333333333336</c:v>
                </c:pt>
                <c:pt idx="11">
                  <c:v>37903.225806451614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F-4EC0-A9EE-382680909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"/>
        <c:overlap val="-27"/>
        <c:axId val="84103936"/>
        <c:axId val="841054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'Government Entity KPIs'!$B$6</c15:sqref>
                        </c15:formulaRef>
                      </c:ext>
                    </c:extLst>
                    <c:strCache>
                      <c:ptCount val="1"/>
                      <c:pt idx="0">
                        <c:v>Revenue</c:v>
                      </c:pt>
                    </c:strCache>
                  </c:strRef>
                </c:tx>
                <c:spPr>
                  <a:solidFill>
                    <a:schemeClr val="accent6">
                      <a:tint val="36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'Government Entity KPIs'!$C$6:$N$6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8CF-4EC0-A9EE-3826809097CC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KPIs'!$B$7</c15:sqref>
                        </c15:formulaRef>
                      </c:ext>
                    </c:extLst>
                    <c:strCache>
                      <c:ptCount val="1"/>
                      <c:pt idx="0">
                        <c:v>Population</c:v>
                      </c:pt>
                    </c:strCache>
                  </c:strRef>
                </c:tx>
                <c:spPr>
                  <a:solidFill>
                    <a:schemeClr val="accent6">
                      <a:tint val="41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KPIs'!$C$7:$N$7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17000</c:v>
                      </c:pt>
                      <c:pt idx="1">
                        <c:v>17100</c:v>
                      </c:pt>
                      <c:pt idx="2">
                        <c:v>17200</c:v>
                      </c:pt>
                      <c:pt idx="3">
                        <c:v>17300</c:v>
                      </c:pt>
                      <c:pt idx="4">
                        <c:v>17400</c:v>
                      </c:pt>
                      <c:pt idx="5">
                        <c:v>17500</c:v>
                      </c:pt>
                      <c:pt idx="6">
                        <c:v>17400</c:v>
                      </c:pt>
                      <c:pt idx="7">
                        <c:v>17700</c:v>
                      </c:pt>
                      <c:pt idx="8">
                        <c:v>17800</c:v>
                      </c:pt>
                      <c:pt idx="9">
                        <c:v>17900</c:v>
                      </c:pt>
                      <c:pt idx="10">
                        <c:v>18000</c:v>
                      </c:pt>
                      <c:pt idx="11">
                        <c:v>18100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48CF-4EC0-A9EE-3826809097CC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KPIs'!$B$8</c15:sqref>
                        </c15:formulaRef>
                      </c:ext>
                    </c:extLst>
                    <c:strCache>
                      <c:ptCount val="1"/>
                      <c:pt idx="0">
                        <c:v>Rev. per Capita</c:v>
                      </c:pt>
                    </c:strCache>
                  </c:strRef>
                </c:tx>
                <c:spPr>
                  <a:solidFill>
                    <a:schemeClr val="accent6">
                      <a:tint val="46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KPIs'!$C$8:$N$8</c15:sqref>
                        </c15:formulaRef>
                      </c:ext>
                    </c:extLst>
                    <c:numCache>
                      <c:formatCode>"$"#,##0_);[Red]\("$"#,##0\)</c:formatCode>
                      <c:ptCount val="12"/>
                      <c:pt idx="0">
                        <c:v>85</c:v>
                      </c:pt>
                      <c:pt idx="1">
                        <c:v>85</c:v>
                      </c:pt>
                      <c:pt idx="2">
                        <c:v>85</c:v>
                      </c:pt>
                      <c:pt idx="3">
                        <c:v>85</c:v>
                      </c:pt>
                      <c:pt idx="4">
                        <c:v>85</c:v>
                      </c:pt>
                      <c:pt idx="5">
                        <c:v>85</c:v>
                      </c:pt>
                      <c:pt idx="6">
                        <c:v>85</c:v>
                      </c:pt>
                      <c:pt idx="7">
                        <c:v>85</c:v>
                      </c:pt>
                      <c:pt idx="8">
                        <c:v>85</c:v>
                      </c:pt>
                      <c:pt idx="9">
                        <c:v>85</c:v>
                      </c:pt>
                      <c:pt idx="10">
                        <c:v>85</c:v>
                      </c:pt>
                      <c:pt idx="11">
                        <c:v>85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48CF-4EC0-A9EE-3826809097CC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KPIs'!$B$9</c15:sqref>
                        </c15:formulaRef>
                      </c:ext>
                    </c:extLst>
                    <c:strCache>
                      <c:ptCount val="1"/>
                      <c:pt idx="0">
                        <c:v>Total Revenue</c:v>
                      </c:pt>
                    </c:strCache>
                  </c:strRef>
                </c:tx>
                <c:spPr>
                  <a:solidFill>
                    <a:schemeClr val="accent6">
                      <a:tint val="51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KPIs'!$C$9:$N$9</c15:sqref>
                        </c15:formulaRef>
                      </c:ext>
                    </c:extLst>
                    <c:numCache>
                      <c:formatCode>"$"#,##0_);[Red]\("$"#,##0\)</c:formatCode>
                      <c:ptCount val="12"/>
                      <c:pt idx="0">
                        <c:v>1445000</c:v>
                      </c:pt>
                      <c:pt idx="1">
                        <c:v>1453500</c:v>
                      </c:pt>
                      <c:pt idx="2">
                        <c:v>1462000</c:v>
                      </c:pt>
                      <c:pt idx="3">
                        <c:v>1470500</c:v>
                      </c:pt>
                      <c:pt idx="4">
                        <c:v>1479000</c:v>
                      </c:pt>
                      <c:pt idx="5">
                        <c:v>1487500</c:v>
                      </c:pt>
                      <c:pt idx="6">
                        <c:v>1479000</c:v>
                      </c:pt>
                      <c:pt idx="7">
                        <c:v>1504500</c:v>
                      </c:pt>
                      <c:pt idx="8">
                        <c:v>1513000</c:v>
                      </c:pt>
                      <c:pt idx="9">
                        <c:v>1521500</c:v>
                      </c:pt>
                      <c:pt idx="10">
                        <c:v>1530000</c:v>
                      </c:pt>
                      <c:pt idx="11">
                        <c:v>1538500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48CF-4EC0-A9EE-3826809097CC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KPIs'!$B$10</c15:sqref>
                        </c15:formulaRef>
                      </c:ext>
                    </c:extLst>
                    <c:strCache>
                      <c:ptCount val="1"/>
                      <c:pt idx="0">
                        <c:v>MoM  Growth %</c:v>
                      </c:pt>
                    </c:strCache>
                  </c:strRef>
                </c:tx>
                <c:spPr>
                  <a:solidFill>
                    <a:schemeClr val="accent6">
                      <a:tint val="56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KPIs'!$C$10:$N$10</c15:sqref>
                        </c15:formulaRef>
                      </c:ext>
                    </c:extLst>
                    <c:numCache>
                      <c:formatCode>0.00%</c:formatCode>
                      <c:ptCount val="12"/>
                      <c:pt idx="1">
                        <c:v>5.8823529411764705E-3</c:v>
                      </c:pt>
                      <c:pt idx="2">
                        <c:v>5.8479532163742687E-3</c:v>
                      </c:pt>
                      <c:pt idx="3">
                        <c:v>5.8139534883720929E-3</c:v>
                      </c:pt>
                      <c:pt idx="4">
                        <c:v>5.7803468208092483E-3</c:v>
                      </c:pt>
                      <c:pt idx="5">
                        <c:v>5.7471264367816091E-3</c:v>
                      </c:pt>
                      <c:pt idx="6">
                        <c:v>-5.7142857142857143E-3</c:v>
                      </c:pt>
                      <c:pt idx="7">
                        <c:v>1.7241379310344827E-2</c:v>
                      </c:pt>
                      <c:pt idx="8">
                        <c:v>5.6497175141242938E-3</c:v>
                      </c:pt>
                      <c:pt idx="9">
                        <c:v>5.6179775280898875E-3</c:v>
                      </c:pt>
                      <c:pt idx="10">
                        <c:v>5.5865921787709499E-3</c:v>
                      </c:pt>
                      <c:pt idx="11">
                        <c:v>5.5555555555555558E-3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48CF-4EC0-A9EE-3826809097CC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KPIs'!$B$11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>
                      <a:tint val="62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KPIs'!$C$11:$N$11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48CF-4EC0-A9EE-3826809097CC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KPIs'!$B$12</c15:sqref>
                        </c15:formulaRef>
                      </c:ext>
                    </c:extLst>
                    <c:strCache>
                      <c:ptCount val="1"/>
                      <c:pt idx="0">
                        <c:v>Operating Expense</c:v>
                      </c:pt>
                    </c:strCache>
                  </c:strRef>
                </c:tx>
                <c:spPr>
                  <a:solidFill>
                    <a:schemeClr val="accent6">
                      <a:tint val="67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KPIs'!$C$12:$N$12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48CF-4EC0-A9EE-3826809097CC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KPIs'!$B$13</c15:sqref>
                        </c15:formulaRef>
                      </c:ext>
                    </c:extLst>
                    <c:strCache>
                      <c:ptCount val="1"/>
                      <c:pt idx="0">
                        <c:v>Budget:</c:v>
                      </c:pt>
                    </c:strCache>
                  </c:strRef>
                </c:tx>
                <c:spPr>
                  <a:solidFill>
                    <a:schemeClr val="accent6">
                      <a:tint val="72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KPIs'!$C$13:$N$13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48CF-4EC0-A9EE-3826809097CC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KPIs'!$B$14</c15:sqref>
                        </c15:formulaRef>
                      </c:ext>
                    </c:extLst>
                    <c:strCache>
                      <c:ptCount val="1"/>
                      <c:pt idx="0">
                        <c:v>Labor</c:v>
                      </c:pt>
                    </c:strCache>
                  </c:strRef>
                </c:tx>
                <c:spPr>
                  <a:solidFill>
                    <a:schemeClr val="accent6">
                      <a:tint val="77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KPIs'!$C$14:$N$14</c15:sqref>
                        </c15:formulaRef>
                      </c:ext>
                    </c:extLst>
                    <c:numCache>
                      <c:formatCode>"$"#,##0_);[Red]\("$"#,##0\)</c:formatCode>
                      <c:ptCount val="12"/>
                      <c:pt idx="0">
                        <c:v>900000</c:v>
                      </c:pt>
                      <c:pt idx="1">
                        <c:v>900000</c:v>
                      </c:pt>
                      <c:pt idx="2">
                        <c:v>900000</c:v>
                      </c:pt>
                      <c:pt idx="3">
                        <c:v>900000</c:v>
                      </c:pt>
                      <c:pt idx="4">
                        <c:v>900000</c:v>
                      </c:pt>
                      <c:pt idx="5">
                        <c:v>900000</c:v>
                      </c:pt>
                      <c:pt idx="6">
                        <c:v>900000</c:v>
                      </c:pt>
                      <c:pt idx="7">
                        <c:v>900000</c:v>
                      </c:pt>
                      <c:pt idx="8">
                        <c:v>900000</c:v>
                      </c:pt>
                      <c:pt idx="9">
                        <c:v>900000</c:v>
                      </c:pt>
                      <c:pt idx="10">
                        <c:v>900000</c:v>
                      </c:pt>
                      <c:pt idx="11">
                        <c:v>900000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48CF-4EC0-A9EE-3826809097CC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KPIs'!$B$15</c15:sqref>
                        </c15:formulaRef>
                      </c:ext>
                    </c:extLst>
                    <c:strCache>
                      <c:ptCount val="1"/>
                      <c:pt idx="0">
                        <c:v>All Other</c:v>
                      </c:pt>
                    </c:strCache>
                  </c:strRef>
                </c:tx>
                <c:spPr>
                  <a:solidFill>
                    <a:schemeClr val="accent6">
                      <a:tint val="82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KPIs'!$C$15:$N$15</c15:sqref>
                        </c15:formulaRef>
                      </c:ext>
                    </c:extLst>
                    <c:numCache>
                      <c:formatCode>"$"#,##0_);[Red]\("$"#,##0\)</c:formatCode>
                      <c:ptCount val="12"/>
                      <c:pt idx="0">
                        <c:v>300000</c:v>
                      </c:pt>
                      <c:pt idx="1">
                        <c:v>300000</c:v>
                      </c:pt>
                      <c:pt idx="2">
                        <c:v>300000</c:v>
                      </c:pt>
                      <c:pt idx="3">
                        <c:v>300000</c:v>
                      </c:pt>
                      <c:pt idx="4">
                        <c:v>300000</c:v>
                      </c:pt>
                      <c:pt idx="5">
                        <c:v>300000</c:v>
                      </c:pt>
                      <c:pt idx="6">
                        <c:v>300000</c:v>
                      </c:pt>
                      <c:pt idx="7">
                        <c:v>300000</c:v>
                      </c:pt>
                      <c:pt idx="8">
                        <c:v>300000</c:v>
                      </c:pt>
                      <c:pt idx="9">
                        <c:v>300000</c:v>
                      </c:pt>
                      <c:pt idx="10">
                        <c:v>300000</c:v>
                      </c:pt>
                      <c:pt idx="11">
                        <c:v>300000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48CF-4EC0-A9EE-3826809097CC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KPIs'!$B$16</c15:sqref>
                        </c15:formulaRef>
                      </c:ext>
                    </c:extLst>
                    <c:strCache>
                      <c:ptCount val="1"/>
                      <c:pt idx="0">
                        <c:v>Personnel Cost Ratio</c:v>
                      </c:pt>
                    </c:strCache>
                  </c:strRef>
                </c:tx>
                <c:spPr>
                  <a:solidFill>
                    <a:schemeClr val="accent6">
                      <a:tint val="88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KPIs'!$C$16:$N$16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0.75</c:v>
                      </c:pt>
                      <c:pt idx="1">
                        <c:v>0.75</c:v>
                      </c:pt>
                      <c:pt idx="2">
                        <c:v>0.75</c:v>
                      </c:pt>
                      <c:pt idx="3">
                        <c:v>0.75</c:v>
                      </c:pt>
                      <c:pt idx="4">
                        <c:v>0.75</c:v>
                      </c:pt>
                      <c:pt idx="5">
                        <c:v>0.75</c:v>
                      </c:pt>
                      <c:pt idx="6">
                        <c:v>0.75</c:v>
                      </c:pt>
                      <c:pt idx="7">
                        <c:v>0.75</c:v>
                      </c:pt>
                      <c:pt idx="8">
                        <c:v>0.75</c:v>
                      </c:pt>
                      <c:pt idx="9">
                        <c:v>0.75</c:v>
                      </c:pt>
                      <c:pt idx="10">
                        <c:v>0.75</c:v>
                      </c:pt>
                      <c:pt idx="11">
                        <c:v>0.75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48CF-4EC0-A9EE-3826809097CC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KPIs'!$B$17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>
                      <a:tint val="93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KPIs'!$C$17:$N$17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48CF-4EC0-A9EE-3826809097CC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KPIs'!$B$18</c15:sqref>
                        </c15:formulaRef>
                      </c:ext>
                    </c:extLst>
                    <c:strCache>
                      <c:ptCount val="1"/>
                      <c:pt idx="0">
                        <c:v>Actual:</c:v>
                      </c:pt>
                    </c:strCache>
                  </c:strRef>
                </c:tx>
                <c:spPr>
                  <a:solidFill>
                    <a:schemeClr val="accent6">
                      <a:tint val="98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KPIs'!$C$18:$N$18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48CF-4EC0-A9EE-3826809097CC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KPIs'!$B$19</c15:sqref>
                        </c15:formulaRef>
                      </c:ext>
                    </c:extLst>
                    <c:strCache>
                      <c:ptCount val="1"/>
                      <c:pt idx="0">
                        <c:v>Labor</c:v>
                      </c:pt>
                    </c:strCache>
                  </c:strRef>
                </c:tx>
                <c:spPr>
                  <a:solidFill>
                    <a:schemeClr val="accent6">
                      <a:shade val="97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KPIs'!$C$19:$N$19</c15:sqref>
                        </c15:formulaRef>
                      </c:ext>
                    </c:extLst>
                    <c:numCache>
                      <c:formatCode>"$"#,##0_);[Red]\("$"#,##0\)</c:formatCode>
                      <c:ptCount val="12"/>
                      <c:pt idx="0">
                        <c:v>850000</c:v>
                      </c:pt>
                      <c:pt idx="1">
                        <c:v>910000</c:v>
                      </c:pt>
                      <c:pt idx="2">
                        <c:v>885000</c:v>
                      </c:pt>
                      <c:pt idx="3">
                        <c:v>915000</c:v>
                      </c:pt>
                      <c:pt idx="4">
                        <c:v>892000</c:v>
                      </c:pt>
                      <c:pt idx="5">
                        <c:v>922000</c:v>
                      </c:pt>
                      <c:pt idx="6">
                        <c:v>950000</c:v>
                      </c:pt>
                      <c:pt idx="7">
                        <c:v>910000</c:v>
                      </c:pt>
                      <c:pt idx="8">
                        <c:v>960000</c:v>
                      </c:pt>
                      <c:pt idx="9">
                        <c:v>895000</c:v>
                      </c:pt>
                      <c:pt idx="10">
                        <c:v>910000</c:v>
                      </c:pt>
                      <c:pt idx="11">
                        <c:v>875000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48CF-4EC0-A9EE-3826809097CC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KPIs'!$B$20</c15:sqref>
                        </c15:formulaRef>
                      </c:ext>
                    </c:extLst>
                    <c:strCache>
                      <c:ptCount val="1"/>
                      <c:pt idx="0">
                        <c:v>All Other</c:v>
                      </c:pt>
                    </c:strCache>
                  </c:strRef>
                </c:tx>
                <c:spPr>
                  <a:solidFill>
                    <a:schemeClr val="accent6">
                      <a:shade val="92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KPIs'!$C$20:$N$20</c15:sqref>
                        </c15:formulaRef>
                      </c:ext>
                    </c:extLst>
                    <c:numCache>
                      <c:formatCode>"$"#,##0_);[Red]\("$"#,##0\)</c:formatCode>
                      <c:ptCount val="12"/>
                      <c:pt idx="0">
                        <c:v>300000</c:v>
                      </c:pt>
                      <c:pt idx="1">
                        <c:v>300000</c:v>
                      </c:pt>
                      <c:pt idx="2">
                        <c:v>300000</c:v>
                      </c:pt>
                      <c:pt idx="3">
                        <c:v>300000</c:v>
                      </c:pt>
                      <c:pt idx="4">
                        <c:v>300000</c:v>
                      </c:pt>
                      <c:pt idx="5">
                        <c:v>300000</c:v>
                      </c:pt>
                      <c:pt idx="6">
                        <c:v>300000</c:v>
                      </c:pt>
                      <c:pt idx="7">
                        <c:v>300000</c:v>
                      </c:pt>
                      <c:pt idx="8">
                        <c:v>300000</c:v>
                      </c:pt>
                      <c:pt idx="9">
                        <c:v>300000</c:v>
                      </c:pt>
                      <c:pt idx="10">
                        <c:v>300000</c:v>
                      </c:pt>
                      <c:pt idx="11">
                        <c:v>300000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48CF-4EC0-A9EE-3826809097CC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KPIs'!$B$21</c15:sqref>
                        </c15:formulaRef>
                      </c:ext>
                    </c:extLst>
                    <c:strCache>
                      <c:ptCount val="1"/>
                      <c:pt idx="0">
                        <c:v>Personnel Cost Ratio</c:v>
                      </c:pt>
                    </c:strCache>
                  </c:strRef>
                </c:tx>
                <c:spPr>
                  <a:solidFill>
                    <a:schemeClr val="accent6">
                      <a:shade val="87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KPIs'!$C$21:$N$21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0.73913043478260865</c:v>
                      </c:pt>
                      <c:pt idx="1">
                        <c:v>0.75206611570247939</c:v>
                      </c:pt>
                      <c:pt idx="2">
                        <c:v>0.74683544303797467</c:v>
                      </c:pt>
                      <c:pt idx="3">
                        <c:v>0.75308641975308643</c:v>
                      </c:pt>
                      <c:pt idx="4">
                        <c:v>0.74832214765100669</c:v>
                      </c:pt>
                      <c:pt idx="5">
                        <c:v>0.75450081833060556</c:v>
                      </c:pt>
                      <c:pt idx="6">
                        <c:v>0.76</c:v>
                      </c:pt>
                      <c:pt idx="7">
                        <c:v>0.75206611570247939</c:v>
                      </c:pt>
                      <c:pt idx="8">
                        <c:v>0.76190476190476186</c:v>
                      </c:pt>
                      <c:pt idx="9">
                        <c:v>0.7489539748953975</c:v>
                      </c:pt>
                      <c:pt idx="10">
                        <c:v>0.75206611570247939</c:v>
                      </c:pt>
                      <c:pt idx="11">
                        <c:v>0.74468085106382975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48CF-4EC0-A9EE-3826809097CC}"/>
                  </c:ext>
                </c:extLst>
              </c15:ser>
            </c15:filteredBarSeries>
            <c15:filteredB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KPIs'!$B$22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>
                      <a:shade val="81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KPIs'!$C$22:$N$22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48CF-4EC0-A9EE-3826809097CC}"/>
                  </c:ext>
                </c:extLst>
              </c15:ser>
            </c15:filteredBarSeries>
            <c15:filteredB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KPIs'!$B$23</c15:sqref>
                        </c15:formulaRef>
                      </c:ext>
                    </c:extLst>
                    <c:strCache>
                      <c:ptCount val="1"/>
                      <c:pt idx="0">
                        <c:v>Delta</c:v>
                      </c:pt>
                    </c:strCache>
                  </c:strRef>
                </c:tx>
                <c:spPr>
                  <a:solidFill>
                    <a:schemeClr val="accent6">
                      <a:shade val="76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KPIs'!$C$23:$N$23</c15:sqref>
                        </c15:formulaRef>
                      </c:ext>
                    </c:extLst>
                    <c:numCache>
                      <c:formatCode>"$"#,##0_);[Red]\("$"#,##0\)</c:formatCode>
                      <c:ptCount val="12"/>
                      <c:pt idx="0">
                        <c:v>-50000</c:v>
                      </c:pt>
                      <c:pt idx="1">
                        <c:v>10000</c:v>
                      </c:pt>
                      <c:pt idx="2">
                        <c:v>-15000</c:v>
                      </c:pt>
                      <c:pt idx="3">
                        <c:v>15000</c:v>
                      </c:pt>
                      <c:pt idx="4">
                        <c:v>-8000</c:v>
                      </c:pt>
                      <c:pt idx="5">
                        <c:v>22000</c:v>
                      </c:pt>
                      <c:pt idx="6">
                        <c:v>50000</c:v>
                      </c:pt>
                      <c:pt idx="7">
                        <c:v>10000</c:v>
                      </c:pt>
                      <c:pt idx="8">
                        <c:v>60000</c:v>
                      </c:pt>
                      <c:pt idx="9">
                        <c:v>-5000</c:v>
                      </c:pt>
                      <c:pt idx="10">
                        <c:v>10000</c:v>
                      </c:pt>
                      <c:pt idx="11">
                        <c:v>-25000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48CF-4EC0-A9EE-3826809097CC}"/>
                  </c:ext>
                </c:extLst>
              </c15:ser>
            </c15:filteredBarSeries>
            <c15:filteredBar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KPIs'!$B$24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>
                      <a:shade val="71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KPIs'!$C$24:$N$24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48CF-4EC0-A9EE-3826809097CC}"/>
                  </c:ext>
                </c:extLst>
              </c15:ser>
            </c15:filteredBarSeries>
            <c15:filteredBar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KPIs'!$B$25</c15:sqref>
                        </c15:formulaRef>
                      </c:ext>
                    </c:extLst>
                    <c:strCache>
                      <c:ptCount val="1"/>
                      <c:pt idx="0">
                        <c:v>Budget Net Income</c:v>
                      </c:pt>
                    </c:strCache>
                  </c:strRef>
                </c:tx>
                <c:spPr>
                  <a:solidFill>
                    <a:schemeClr val="accent6">
                      <a:shade val="66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KPIs'!$C$25:$N$25</c15:sqref>
                        </c15:formulaRef>
                      </c:ext>
                    </c:extLst>
                    <c:numCache>
                      <c:formatCode>"$"#,##0_);[Red]\("$"#,##0\)</c:formatCode>
                      <c:ptCount val="12"/>
                      <c:pt idx="0">
                        <c:v>245000</c:v>
                      </c:pt>
                      <c:pt idx="1">
                        <c:v>253500</c:v>
                      </c:pt>
                      <c:pt idx="2">
                        <c:v>262000</c:v>
                      </c:pt>
                      <c:pt idx="3">
                        <c:v>270500</c:v>
                      </c:pt>
                      <c:pt idx="4">
                        <c:v>279000</c:v>
                      </c:pt>
                      <c:pt idx="5">
                        <c:v>287500</c:v>
                      </c:pt>
                      <c:pt idx="6">
                        <c:v>279000</c:v>
                      </c:pt>
                      <c:pt idx="7">
                        <c:v>304500</c:v>
                      </c:pt>
                      <c:pt idx="8">
                        <c:v>313000</c:v>
                      </c:pt>
                      <c:pt idx="9">
                        <c:v>321500</c:v>
                      </c:pt>
                      <c:pt idx="10">
                        <c:v>330000</c:v>
                      </c:pt>
                      <c:pt idx="11">
                        <c:v>338500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48CF-4EC0-A9EE-3826809097CC}"/>
                  </c:ext>
                </c:extLst>
              </c15:ser>
            </c15:filteredBarSeries>
            <c15:filteredBa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KPIs'!$B$26</c15:sqref>
                        </c15:formulaRef>
                      </c:ext>
                    </c:extLst>
                    <c:strCache>
                      <c:ptCount val="1"/>
                      <c:pt idx="0">
                        <c:v>Actual Net Income</c:v>
                      </c:pt>
                    </c:strCache>
                  </c:strRef>
                </c:tx>
                <c:spPr>
                  <a:solidFill>
                    <a:schemeClr val="accent6">
                      <a:shade val="61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KPIs'!$C$26:$N$26</c15:sqref>
                        </c15:formulaRef>
                      </c:ext>
                    </c:extLst>
                    <c:numCache>
                      <c:formatCode>"$"#,##0_);[Red]\("$"#,##0\)</c:formatCode>
                      <c:ptCount val="12"/>
                      <c:pt idx="0">
                        <c:v>295000</c:v>
                      </c:pt>
                      <c:pt idx="1">
                        <c:v>243500</c:v>
                      </c:pt>
                      <c:pt idx="2">
                        <c:v>277000</c:v>
                      </c:pt>
                      <c:pt idx="3">
                        <c:v>255500</c:v>
                      </c:pt>
                      <c:pt idx="4">
                        <c:v>287000</c:v>
                      </c:pt>
                      <c:pt idx="5">
                        <c:v>265500</c:v>
                      </c:pt>
                      <c:pt idx="6">
                        <c:v>229000</c:v>
                      </c:pt>
                      <c:pt idx="7">
                        <c:v>294500</c:v>
                      </c:pt>
                      <c:pt idx="8">
                        <c:v>253000</c:v>
                      </c:pt>
                      <c:pt idx="9">
                        <c:v>326500</c:v>
                      </c:pt>
                      <c:pt idx="10">
                        <c:v>320000</c:v>
                      </c:pt>
                      <c:pt idx="11">
                        <c:v>363500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48CF-4EC0-A9EE-3826809097CC}"/>
                  </c:ext>
                </c:extLst>
              </c15:ser>
            </c15:filteredBarSeries>
            <c15:filteredBar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KPIs'!$B$27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>
                      <a:shade val="5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KPIs'!$C$27:$N$27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48CF-4EC0-A9EE-3826809097CC}"/>
                  </c:ext>
                </c:extLst>
              </c15:ser>
            </c15:filteredBarSeries>
            <c15:filteredBar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KPIs'!$B$28</c15:sqref>
                        </c15:formulaRef>
                      </c:ext>
                    </c:extLst>
                    <c:strCache>
                      <c:ptCount val="1"/>
                      <c:pt idx="0">
                        <c:v>Total Debt</c:v>
                      </c:pt>
                    </c:strCache>
                  </c:strRef>
                </c:tx>
                <c:spPr>
                  <a:solidFill>
                    <a:schemeClr val="accent6">
                      <a:shade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KPIs'!$C$28:$N$28</c15:sqref>
                        </c15:formulaRef>
                      </c:ext>
                    </c:extLst>
                    <c:numCache>
                      <c:formatCode>"$"#,##0_);[Red]\("$"#,##0\)</c:formatCode>
                      <c:ptCount val="12"/>
                      <c:pt idx="0">
                        <c:v>2000000</c:v>
                      </c:pt>
                      <c:pt idx="1">
                        <c:v>1950000</c:v>
                      </c:pt>
                      <c:pt idx="2">
                        <c:v>1900000</c:v>
                      </c:pt>
                      <c:pt idx="3">
                        <c:v>1850000</c:v>
                      </c:pt>
                      <c:pt idx="4">
                        <c:v>1800000</c:v>
                      </c:pt>
                      <c:pt idx="5">
                        <c:v>1750000</c:v>
                      </c:pt>
                      <c:pt idx="6">
                        <c:v>1700000</c:v>
                      </c:pt>
                      <c:pt idx="7">
                        <c:v>1650000</c:v>
                      </c:pt>
                      <c:pt idx="8">
                        <c:v>1600000</c:v>
                      </c:pt>
                      <c:pt idx="9">
                        <c:v>1550000</c:v>
                      </c:pt>
                      <c:pt idx="10">
                        <c:v>1500000</c:v>
                      </c:pt>
                      <c:pt idx="11">
                        <c:v>1450000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48CF-4EC0-A9EE-3826809097CC}"/>
                  </c:ext>
                </c:extLst>
              </c15:ser>
            </c15:filteredBarSeries>
            <c15:filteredBar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KPIs'!$B$29</c15:sqref>
                        </c15:formulaRef>
                      </c:ext>
                    </c:extLst>
                    <c:strCache>
                      <c:ptCount val="1"/>
                      <c:pt idx="0">
                        <c:v>Near-term Solvency</c:v>
                      </c:pt>
                    </c:strCache>
                  </c:strRef>
                </c:tx>
                <c:spPr>
                  <a:solidFill>
                    <a:schemeClr val="accent6">
                      <a:shade val="4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KPIs'!$C$29:$N$29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0.1225</c:v>
                      </c:pt>
                      <c:pt idx="1">
                        <c:v>0.13</c:v>
                      </c:pt>
                      <c:pt idx="2">
                        <c:v>0.13789473684210526</c:v>
                      </c:pt>
                      <c:pt idx="3">
                        <c:v>0.14621621621621622</c:v>
                      </c:pt>
                      <c:pt idx="4">
                        <c:v>0.155</c:v>
                      </c:pt>
                      <c:pt idx="5">
                        <c:v>0.16428571428571428</c:v>
                      </c:pt>
                      <c:pt idx="6">
                        <c:v>0.16411764705882353</c:v>
                      </c:pt>
                      <c:pt idx="7">
                        <c:v>0.18454545454545454</c:v>
                      </c:pt>
                      <c:pt idx="8">
                        <c:v>0.19562499999999999</c:v>
                      </c:pt>
                      <c:pt idx="9">
                        <c:v>0.20741935483870969</c:v>
                      </c:pt>
                      <c:pt idx="10">
                        <c:v>0.22</c:v>
                      </c:pt>
                      <c:pt idx="11">
                        <c:v>0.23344827586206895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48CF-4EC0-A9EE-3826809097CC}"/>
                  </c:ext>
                </c:extLst>
              </c15:ser>
            </c15:filteredBarSeries>
            <c15:filteredBar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KPIs'!$B$30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>
                      <a:shade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KPIs'!$C$30:$N$30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48CF-4EC0-A9EE-3826809097CC}"/>
                  </c:ext>
                </c:extLst>
              </c15:ser>
            </c15:filteredBarSeries>
          </c:ext>
        </c:extLst>
      </c:barChart>
      <c:catAx>
        <c:axId val="8410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105472"/>
        <c:crosses val="autoZero"/>
        <c:auto val="1"/>
        <c:lblAlgn val="ctr"/>
        <c:lblOffset val="100"/>
        <c:noMultiLvlLbl val="0"/>
      </c:catAx>
      <c:valAx>
        <c:axId val="84105472"/>
        <c:scaling>
          <c:orientation val="minMax"/>
        </c:scaling>
        <c:delete val="0"/>
        <c:axPos val="l"/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10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Revenue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'Government Entity KPIs'!$B$9</c:f>
              <c:strCache>
                <c:ptCount val="1"/>
                <c:pt idx="0">
                  <c:v>Total Revenue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'Government Entity KPIs'!$C$5:$N$5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'Government Entity KPIs'!$C$9:$N$9</c:f>
              <c:numCache>
                <c:formatCode>"$"#,##0_);[Red]\("$"#,##0\)</c:formatCode>
                <c:ptCount val="12"/>
                <c:pt idx="0">
                  <c:v>1445000</c:v>
                </c:pt>
                <c:pt idx="1">
                  <c:v>1453500</c:v>
                </c:pt>
                <c:pt idx="2">
                  <c:v>1462000</c:v>
                </c:pt>
                <c:pt idx="3">
                  <c:v>1470500</c:v>
                </c:pt>
                <c:pt idx="4">
                  <c:v>1479000</c:v>
                </c:pt>
                <c:pt idx="5">
                  <c:v>1487500</c:v>
                </c:pt>
                <c:pt idx="6">
                  <c:v>1479000</c:v>
                </c:pt>
                <c:pt idx="7">
                  <c:v>1504500</c:v>
                </c:pt>
                <c:pt idx="8">
                  <c:v>1513000</c:v>
                </c:pt>
                <c:pt idx="9">
                  <c:v>1521500</c:v>
                </c:pt>
                <c:pt idx="10">
                  <c:v>1530000</c:v>
                </c:pt>
                <c:pt idx="11">
                  <c:v>1538500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B-4B4A-9145-2BAC05FD6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"/>
        <c:overlap val="-27"/>
        <c:axId val="84138624"/>
        <c:axId val="841445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'Government Entity KPIs'!$B$6</c15:sqref>
                        </c15:formulaRef>
                      </c:ext>
                    </c:extLst>
                    <c:strCache>
                      <c:ptCount val="1"/>
                      <c:pt idx="0">
                        <c:v>Revenue</c:v>
                      </c:pt>
                    </c:strCache>
                  </c:strRef>
                </c:tx>
                <c:spPr>
                  <a:solidFill>
                    <a:schemeClr val="accent6">
                      <a:tint val="36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'Government Entity KPIs'!$C$6:$N$6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D42B-4B4A-9145-2BAC05FD6D37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KPIs'!$B$7</c15:sqref>
                        </c15:formulaRef>
                      </c:ext>
                    </c:extLst>
                    <c:strCache>
                      <c:ptCount val="1"/>
                      <c:pt idx="0">
                        <c:v>Population</c:v>
                      </c:pt>
                    </c:strCache>
                  </c:strRef>
                </c:tx>
                <c:spPr>
                  <a:solidFill>
                    <a:schemeClr val="accent6">
                      <a:tint val="41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KPIs'!$C$7:$N$7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17000</c:v>
                      </c:pt>
                      <c:pt idx="1">
                        <c:v>17100</c:v>
                      </c:pt>
                      <c:pt idx="2">
                        <c:v>17200</c:v>
                      </c:pt>
                      <c:pt idx="3">
                        <c:v>17300</c:v>
                      </c:pt>
                      <c:pt idx="4">
                        <c:v>17400</c:v>
                      </c:pt>
                      <c:pt idx="5">
                        <c:v>17500</c:v>
                      </c:pt>
                      <c:pt idx="6">
                        <c:v>17400</c:v>
                      </c:pt>
                      <c:pt idx="7">
                        <c:v>17700</c:v>
                      </c:pt>
                      <c:pt idx="8">
                        <c:v>17800</c:v>
                      </c:pt>
                      <c:pt idx="9">
                        <c:v>17900</c:v>
                      </c:pt>
                      <c:pt idx="10">
                        <c:v>18000</c:v>
                      </c:pt>
                      <c:pt idx="11">
                        <c:v>18100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2B-4B4A-9145-2BAC05FD6D37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KPIs'!$B$8</c15:sqref>
                        </c15:formulaRef>
                      </c:ext>
                    </c:extLst>
                    <c:strCache>
                      <c:ptCount val="1"/>
                      <c:pt idx="0">
                        <c:v>Rev. per Capita</c:v>
                      </c:pt>
                    </c:strCache>
                  </c:strRef>
                </c:tx>
                <c:spPr>
                  <a:solidFill>
                    <a:schemeClr val="accent6">
                      <a:tint val="46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KPIs'!$C$8:$N$8</c15:sqref>
                        </c15:formulaRef>
                      </c:ext>
                    </c:extLst>
                    <c:numCache>
                      <c:formatCode>"$"#,##0_);[Red]\("$"#,##0\)</c:formatCode>
                      <c:ptCount val="12"/>
                      <c:pt idx="0">
                        <c:v>85</c:v>
                      </c:pt>
                      <c:pt idx="1">
                        <c:v>85</c:v>
                      </c:pt>
                      <c:pt idx="2">
                        <c:v>85</c:v>
                      </c:pt>
                      <c:pt idx="3">
                        <c:v>85</c:v>
                      </c:pt>
                      <c:pt idx="4">
                        <c:v>85</c:v>
                      </c:pt>
                      <c:pt idx="5">
                        <c:v>85</c:v>
                      </c:pt>
                      <c:pt idx="6">
                        <c:v>85</c:v>
                      </c:pt>
                      <c:pt idx="7">
                        <c:v>85</c:v>
                      </c:pt>
                      <c:pt idx="8">
                        <c:v>85</c:v>
                      </c:pt>
                      <c:pt idx="9">
                        <c:v>85</c:v>
                      </c:pt>
                      <c:pt idx="10">
                        <c:v>85</c:v>
                      </c:pt>
                      <c:pt idx="11">
                        <c:v>85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2B-4B4A-9145-2BAC05FD6D37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KPIs'!$B$10</c15:sqref>
                        </c15:formulaRef>
                      </c:ext>
                    </c:extLst>
                    <c:strCache>
                      <c:ptCount val="1"/>
                      <c:pt idx="0">
                        <c:v>MoM  Growth %</c:v>
                      </c:pt>
                    </c:strCache>
                  </c:strRef>
                </c:tx>
                <c:spPr>
                  <a:solidFill>
                    <a:schemeClr val="accent6">
                      <a:tint val="56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KPIs'!$C$10:$N$10</c15:sqref>
                        </c15:formulaRef>
                      </c:ext>
                    </c:extLst>
                    <c:numCache>
                      <c:formatCode>0.00%</c:formatCode>
                      <c:ptCount val="12"/>
                      <c:pt idx="1">
                        <c:v>5.8823529411764705E-3</c:v>
                      </c:pt>
                      <c:pt idx="2">
                        <c:v>5.8479532163742687E-3</c:v>
                      </c:pt>
                      <c:pt idx="3">
                        <c:v>5.8139534883720929E-3</c:v>
                      </c:pt>
                      <c:pt idx="4">
                        <c:v>5.7803468208092483E-3</c:v>
                      </c:pt>
                      <c:pt idx="5">
                        <c:v>5.7471264367816091E-3</c:v>
                      </c:pt>
                      <c:pt idx="6">
                        <c:v>-5.7142857142857143E-3</c:v>
                      </c:pt>
                      <c:pt idx="7">
                        <c:v>1.7241379310344827E-2</c:v>
                      </c:pt>
                      <c:pt idx="8">
                        <c:v>5.6497175141242938E-3</c:v>
                      </c:pt>
                      <c:pt idx="9">
                        <c:v>5.6179775280898875E-3</c:v>
                      </c:pt>
                      <c:pt idx="10">
                        <c:v>5.5865921787709499E-3</c:v>
                      </c:pt>
                      <c:pt idx="11">
                        <c:v>5.5555555555555558E-3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42B-4B4A-9145-2BAC05FD6D3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KPIs'!$B$11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>
                      <a:tint val="62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KPIs'!$C$11:$N$11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2B-4B4A-9145-2BAC05FD6D37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KPIs'!$B$12</c15:sqref>
                        </c15:formulaRef>
                      </c:ext>
                    </c:extLst>
                    <c:strCache>
                      <c:ptCount val="1"/>
                      <c:pt idx="0">
                        <c:v>Operating Expense</c:v>
                      </c:pt>
                    </c:strCache>
                  </c:strRef>
                </c:tx>
                <c:spPr>
                  <a:solidFill>
                    <a:schemeClr val="accent6">
                      <a:tint val="67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KPIs'!$C$12:$N$12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D42B-4B4A-9145-2BAC05FD6D37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KPIs'!$B$13</c15:sqref>
                        </c15:formulaRef>
                      </c:ext>
                    </c:extLst>
                    <c:strCache>
                      <c:ptCount val="1"/>
                      <c:pt idx="0">
                        <c:v>Budget:</c:v>
                      </c:pt>
                    </c:strCache>
                  </c:strRef>
                </c:tx>
                <c:spPr>
                  <a:solidFill>
                    <a:schemeClr val="accent6">
                      <a:tint val="72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KPIs'!$C$13:$N$13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D42B-4B4A-9145-2BAC05FD6D37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KPIs'!$B$14</c15:sqref>
                        </c15:formulaRef>
                      </c:ext>
                    </c:extLst>
                    <c:strCache>
                      <c:ptCount val="1"/>
                      <c:pt idx="0">
                        <c:v>Labor</c:v>
                      </c:pt>
                    </c:strCache>
                  </c:strRef>
                </c:tx>
                <c:spPr>
                  <a:solidFill>
                    <a:schemeClr val="accent6">
                      <a:tint val="77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KPIs'!$C$14:$N$14</c15:sqref>
                        </c15:formulaRef>
                      </c:ext>
                    </c:extLst>
                    <c:numCache>
                      <c:formatCode>"$"#,##0_);[Red]\("$"#,##0\)</c:formatCode>
                      <c:ptCount val="12"/>
                      <c:pt idx="0">
                        <c:v>900000</c:v>
                      </c:pt>
                      <c:pt idx="1">
                        <c:v>900000</c:v>
                      </c:pt>
                      <c:pt idx="2">
                        <c:v>900000</c:v>
                      </c:pt>
                      <c:pt idx="3">
                        <c:v>900000</c:v>
                      </c:pt>
                      <c:pt idx="4">
                        <c:v>900000</c:v>
                      </c:pt>
                      <c:pt idx="5">
                        <c:v>900000</c:v>
                      </c:pt>
                      <c:pt idx="6">
                        <c:v>900000</c:v>
                      </c:pt>
                      <c:pt idx="7">
                        <c:v>900000</c:v>
                      </c:pt>
                      <c:pt idx="8">
                        <c:v>900000</c:v>
                      </c:pt>
                      <c:pt idx="9">
                        <c:v>900000</c:v>
                      </c:pt>
                      <c:pt idx="10">
                        <c:v>900000</c:v>
                      </c:pt>
                      <c:pt idx="11">
                        <c:v>900000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D42B-4B4A-9145-2BAC05FD6D37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KPIs'!$B$15</c15:sqref>
                        </c15:formulaRef>
                      </c:ext>
                    </c:extLst>
                    <c:strCache>
                      <c:ptCount val="1"/>
                      <c:pt idx="0">
                        <c:v>All Other</c:v>
                      </c:pt>
                    </c:strCache>
                  </c:strRef>
                </c:tx>
                <c:spPr>
                  <a:solidFill>
                    <a:schemeClr val="accent6">
                      <a:tint val="82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KPIs'!$C$15:$N$15</c15:sqref>
                        </c15:formulaRef>
                      </c:ext>
                    </c:extLst>
                    <c:numCache>
                      <c:formatCode>"$"#,##0_);[Red]\("$"#,##0\)</c:formatCode>
                      <c:ptCount val="12"/>
                      <c:pt idx="0">
                        <c:v>300000</c:v>
                      </c:pt>
                      <c:pt idx="1">
                        <c:v>300000</c:v>
                      </c:pt>
                      <c:pt idx="2">
                        <c:v>300000</c:v>
                      </c:pt>
                      <c:pt idx="3">
                        <c:v>300000</c:v>
                      </c:pt>
                      <c:pt idx="4">
                        <c:v>300000</c:v>
                      </c:pt>
                      <c:pt idx="5">
                        <c:v>300000</c:v>
                      </c:pt>
                      <c:pt idx="6">
                        <c:v>300000</c:v>
                      </c:pt>
                      <c:pt idx="7">
                        <c:v>300000</c:v>
                      </c:pt>
                      <c:pt idx="8">
                        <c:v>300000</c:v>
                      </c:pt>
                      <c:pt idx="9">
                        <c:v>300000</c:v>
                      </c:pt>
                      <c:pt idx="10">
                        <c:v>300000</c:v>
                      </c:pt>
                      <c:pt idx="11">
                        <c:v>300000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42B-4B4A-9145-2BAC05FD6D37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KPIs'!$B$16</c15:sqref>
                        </c15:formulaRef>
                      </c:ext>
                    </c:extLst>
                    <c:strCache>
                      <c:ptCount val="1"/>
                      <c:pt idx="0">
                        <c:v>Personnel Cost Ratio</c:v>
                      </c:pt>
                    </c:strCache>
                  </c:strRef>
                </c:tx>
                <c:spPr>
                  <a:solidFill>
                    <a:schemeClr val="accent6">
                      <a:tint val="88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KPIs'!$C$16:$N$16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0.75</c:v>
                      </c:pt>
                      <c:pt idx="1">
                        <c:v>0.75</c:v>
                      </c:pt>
                      <c:pt idx="2">
                        <c:v>0.75</c:v>
                      </c:pt>
                      <c:pt idx="3">
                        <c:v>0.75</c:v>
                      </c:pt>
                      <c:pt idx="4">
                        <c:v>0.75</c:v>
                      </c:pt>
                      <c:pt idx="5">
                        <c:v>0.75</c:v>
                      </c:pt>
                      <c:pt idx="6">
                        <c:v>0.75</c:v>
                      </c:pt>
                      <c:pt idx="7">
                        <c:v>0.75</c:v>
                      </c:pt>
                      <c:pt idx="8">
                        <c:v>0.75</c:v>
                      </c:pt>
                      <c:pt idx="9">
                        <c:v>0.75</c:v>
                      </c:pt>
                      <c:pt idx="10">
                        <c:v>0.75</c:v>
                      </c:pt>
                      <c:pt idx="11">
                        <c:v>0.75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D42B-4B4A-9145-2BAC05FD6D37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KPIs'!$B$17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>
                      <a:tint val="93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KPIs'!$C$17:$N$17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42B-4B4A-9145-2BAC05FD6D37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KPIs'!$B$18</c15:sqref>
                        </c15:formulaRef>
                      </c:ext>
                    </c:extLst>
                    <c:strCache>
                      <c:ptCount val="1"/>
                      <c:pt idx="0">
                        <c:v>Actual:</c:v>
                      </c:pt>
                    </c:strCache>
                  </c:strRef>
                </c:tx>
                <c:spPr>
                  <a:solidFill>
                    <a:schemeClr val="accent6">
                      <a:tint val="98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KPIs'!$C$18:$N$18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D42B-4B4A-9145-2BAC05FD6D37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KPIs'!$B$19</c15:sqref>
                        </c15:formulaRef>
                      </c:ext>
                    </c:extLst>
                    <c:strCache>
                      <c:ptCount val="1"/>
                      <c:pt idx="0">
                        <c:v>Labor</c:v>
                      </c:pt>
                    </c:strCache>
                  </c:strRef>
                </c:tx>
                <c:spPr>
                  <a:solidFill>
                    <a:schemeClr val="accent6">
                      <a:shade val="97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KPIs'!$C$19:$N$19</c15:sqref>
                        </c15:formulaRef>
                      </c:ext>
                    </c:extLst>
                    <c:numCache>
                      <c:formatCode>"$"#,##0_);[Red]\("$"#,##0\)</c:formatCode>
                      <c:ptCount val="12"/>
                      <c:pt idx="0">
                        <c:v>850000</c:v>
                      </c:pt>
                      <c:pt idx="1">
                        <c:v>910000</c:v>
                      </c:pt>
                      <c:pt idx="2">
                        <c:v>885000</c:v>
                      </c:pt>
                      <c:pt idx="3">
                        <c:v>915000</c:v>
                      </c:pt>
                      <c:pt idx="4">
                        <c:v>892000</c:v>
                      </c:pt>
                      <c:pt idx="5">
                        <c:v>922000</c:v>
                      </c:pt>
                      <c:pt idx="6">
                        <c:v>950000</c:v>
                      </c:pt>
                      <c:pt idx="7">
                        <c:v>910000</c:v>
                      </c:pt>
                      <c:pt idx="8">
                        <c:v>960000</c:v>
                      </c:pt>
                      <c:pt idx="9">
                        <c:v>895000</c:v>
                      </c:pt>
                      <c:pt idx="10">
                        <c:v>910000</c:v>
                      </c:pt>
                      <c:pt idx="11">
                        <c:v>875000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D42B-4B4A-9145-2BAC05FD6D37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KPIs'!$B$20</c15:sqref>
                        </c15:formulaRef>
                      </c:ext>
                    </c:extLst>
                    <c:strCache>
                      <c:ptCount val="1"/>
                      <c:pt idx="0">
                        <c:v>All Other</c:v>
                      </c:pt>
                    </c:strCache>
                  </c:strRef>
                </c:tx>
                <c:spPr>
                  <a:solidFill>
                    <a:schemeClr val="accent6">
                      <a:shade val="92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KPIs'!$C$20:$N$20</c15:sqref>
                        </c15:formulaRef>
                      </c:ext>
                    </c:extLst>
                    <c:numCache>
                      <c:formatCode>"$"#,##0_);[Red]\("$"#,##0\)</c:formatCode>
                      <c:ptCount val="12"/>
                      <c:pt idx="0">
                        <c:v>300000</c:v>
                      </c:pt>
                      <c:pt idx="1">
                        <c:v>300000</c:v>
                      </c:pt>
                      <c:pt idx="2">
                        <c:v>300000</c:v>
                      </c:pt>
                      <c:pt idx="3">
                        <c:v>300000</c:v>
                      </c:pt>
                      <c:pt idx="4">
                        <c:v>300000</c:v>
                      </c:pt>
                      <c:pt idx="5">
                        <c:v>300000</c:v>
                      </c:pt>
                      <c:pt idx="6">
                        <c:v>300000</c:v>
                      </c:pt>
                      <c:pt idx="7">
                        <c:v>300000</c:v>
                      </c:pt>
                      <c:pt idx="8">
                        <c:v>300000</c:v>
                      </c:pt>
                      <c:pt idx="9">
                        <c:v>300000</c:v>
                      </c:pt>
                      <c:pt idx="10">
                        <c:v>300000</c:v>
                      </c:pt>
                      <c:pt idx="11">
                        <c:v>300000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D42B-4B4A-9145-2BAC05FD6D37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KPIs'!$B$21</c15:sqref>
                        </c15:formulaRef>
                      </c:ext>
                    </c:extLst>
                    <c:strCache>
                      <c:ptCount val="1"/>
                      <c:pt idx="0">
                        <c:v>Personnel Cost Ratio</c:v>
                      </c:pt>
                    </c:strCache>
                  </c:strRef>
                </c:tx>
                <c:spPr>
                  <a:solidFill>
                    <a:schemeClr val="accent6">
                      <a:shade val="87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KPIs'!$C$21:$N$21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0.73913043478260865</c:v>
                      </c:pt>
                      <c:pt idx="1">
                        <c:v>0.75206611570247939</c:v>
                      </c:pt>
                      <c:pt idx="2">
                        <c:v>0.74683544303797467</c:v>
                      </c:pt>
                      <c:pt idx="3">
                        <c:v>0.75308641975308643</c:v>
                      </c:pt>
                      <c:pt idx="4">
                        <c:v>0.74832214765100669</c:v>
                      </c:pt>
                      <c:pt idx="5">
                        <c:v>0.75450081833060556</c:v>
                      </c:pt>
                      <c:pt idx="6">
                        <c:v>0.76</c:v>
                      </c:pt>
                      <c:pt idx="7">
                        <c:v>0.75206611570247939</c:v>
                      </c:pt>
                      <c:pt idx="8">
                        <c:v>0.76190476190476186</c:v>
                      </c:pt>
                      <c:pt idx="9">
                        <c:v>0.7489539748953975</c:v>
                      </c:pt>
                      <c:pt idx="10">
                        <c:v>0.75206611570247939</c:v>
                      </c:pt>
                      <c:pt idx="11">
                        <c:v>0.74468085106382975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D42B-4B4A-9145-2BAC05FD6D37}"/>
                  </c:ext>
                </c:extLst>
              </c15:ser>
            </c15:filteredBarSeries>
            <c15:filteredB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KPIs'!$B$22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>
                      <a:shade val="81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KPIs'!$C$22:$N$22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D42B-4B4A-9145-2BAC05FD6D37}"/>
                  </c:ext>
                </c:extLst>
              </c15:ser>
            </c15:filteredBarSeries>
            <c15:filteredB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KPIs'!$B$23</c15:sqref>
                        </c15:formulaRef>
                      </c:ext>
                    </c:extLst>
                    <c:strCache>
                      <c:ptCount val="1"/>
                      <c:pt idx="0">
                        <c:v>Delta</c:v>
                      </c:pt>
                    </c:strCache>
                  </c:strRef>
                </c:tx>
                <c:spPr>
                  <a:solidFill>
                    <a:schemeClr val="accent6">
                      <a:shade val="76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KPIs'!$C$23:$N$23</c15:sqref>
                        </c15:formulaRef>
                      </c:ext>
                    </c:extLst>
                    <c:numCache>
                      <c:formatCode>"$"#,##0_);[Red]\("$"#,##0\)</c:formatCode>
                      <c:ptCount val="12"/>
                      <c:pt idx="0">
                        <c:v>-50000</c:v>
                      </c:pt>
                      <c:pt idx="1">
                        <c:v>10000</c:v>
                      </c:pt>
                      <c:pt idx="2">
                        <c:v>-15000</c:v>
                      </c:pt>
                      <c:pt idx="3">
                        <c:v>15000</c:v>
                      </c:pt>
                      <c:pt idx="4">
                        <c:v>-8000</c:v>
                      </c:pt>
                      <c:pt idx="5">
                        <c:v>22000</c:v>
                      </c:pt>
                      <c:pt idx="6">
                        <c:v>50000</c:v>
                      </c:pt>
                      <c:pt idx="7">
                        <c:v>10000</c:v>
                      </c:pt>
                      <c:pt idx="8">
                        <c:v>60000</c:v>
                      </c:pt>
                      <c:pt idx="9">
                        <c:v>-5000</c:v>
                      </c:pt>
                      <c:pt idx="10">
                        <c:v>10000</c:v>
                      </c:pt>
                      <c:pt idx="11">
                        <c:v>-25000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D42B-4B4A-9145-2BAC05FD6D37}"/>
                  </c:ext>
                </c:extLst>
              </c15:ser>
            </c15:filteredBarSeries>
            <c15:filteredBar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KPIs'!$B$24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>
                      <a:shade val="71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KPIs'!$C$24:$N$24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D42B-4B4A-9145-2BAC05FD6D37}"/>
                  </c:ext>
                </c:extLst>
              </c15:ser>
            </c15:filteredBarSeries>
            <c15:filteredBar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KPIs'!$B$25</c15:sqref>
                        </c15:formulaRef>
                      </c:ext>
                    </c:extLst>
                    <c:strCache>
                      <c:ptCount val="1"/>
                      <c:pt idx="0">
                        <c:v>Budget Net Income</c:v>
                      </c:pt>
                    </c:strCache>
                  </c:strRef>
                </c:tx>
                <c:spPr>
                  <a:solidFill>
                    <a:schemeClr val="accent6">
                      <a:shade val="66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KPIs'!$C$25:$N$25</c15:sqref>
                        </c15:formulaRef>
                      </c:ext>
                    </c:extLst>
                    <c:numCache>
                      <c:formatCode>"$"#,##0_);[Red]\("$"#,##0\)</c:formatCode>
                      <c:ptCount val="12"/>
                      <c:pt idx="0">
                        <c:v>245000</c:v>
                      </c:pt>
                      <c:pt idx="1">
                        <c:v>253500</c:v>
                      </c:pt>
                      <c:pt idx="2">
                        <c:v>262000</c:v>
                      </c:pt>
                      <c:pt idx="3">
                        <c:v>270500</c:v>
                      </c:pt>
                      <c:pt idx="4">
                        <c:v>279000</c:v>
                      </c:pt>
                      <c:pt idx="5">
                        <c:v>287500</c:v>
                      </c:pt>
                      <c:pt idx="6">
                        <c:v>279000</c:v>
                      </c:pt>
                      <c:pt idx="7">
                        <c:v>304500</c:v>
                      </c:pt>
                      <c:pt idx="8">
                        <c:v>313000</c:v>
                      </c:pt>
                      <c:pt idx="9">
                        <c:v>321500</c:v>
                      </c:pt>
                      <c:pt idx="10">
                        <c:v>330000</c:v>
                      </c:pt>
                      <c:pt idx="11">
                        <c:v>338500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D42B-4B4A-9145-2BAC05FD6D37}"/>
                  </c:ext>
                </c:extLst>
              </c15:ser>
            </c15:filteredBarSeries>
            <c15:filteredBa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KPIs'!$B$26</c15:sqref>
                        </c15:formulaRef>
                      </c:ext>
                    </c:extLst>
                    <c:strCache>
                      <c:ptCount val="1"/>
                      <c:pt idx="0">
                        <c:v>Actual Net Income</c:v>
                      </c:pt>
                    </c:strCache>
                  </c:strRef>
                </c:tx>
                <c:spPr>
                  <a:solidFill>
                    <a:schemeClr val="accent6">
                      <a:shade val="61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KPIs'!$C$26:$N$26</c15:sqref>
                        </c15:formulaRef>
                      </c:ext>
                    </c:extLst>
                    <c:numCache>
                      <c:formatCode>"$"#,##0_);[Red]\("$"#,##0\)</c:formatCode>
                      <c:ptCount val="12"/>
                      <c:pt idx="0">
                        <c:v>295000</c:v>
                      </c:pt>
                      <c:pt idx="1">
                        <c:v>243500</c:v>
                      </c:pt>
                      <c:pt idx="2">
                        <c:v>277000</c:v>
                      </c:pt>
                      <c:pt idx="3">
                        <c:v>255500</c:v>
                      </c:pt>
                      <c:pt idx="4">
                        <c:v>287000</c:v>
                      </c:pt>
                      <c:pt idx="5">
                        <c:v>265500</c:v>
                      </c:pt>
                      <c:pt idx="6">
                        <c:v>229000</c:v>
                      </c:pt>
                      <c:pt idx="7">
                        <c:v>294500</c:v>
                      </c:pt>
                      <c:pt idx="8">
                        <c:v>253000</c:v>
                      </c:pt>
                      <c:pt idx="9">
                        <c:v>326500</c:v>
                      </c:pt>
                      <c:pt idx="10">
                        <c:v>320000</c:v>
                      </c:pt>
                      <c:pt idx="11">
                        <c:v>363500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D42B-4B4A-9145-2BAC05FD6D37}"/>
                  </c:ext>
                </c:extLst>
              </c15:ser>
            </c15:filteredBarSeries>
            <c15:filteredBar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KPIs'!$B$27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>
                      <a:shade val="5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KPIs'!$C$27:$N$27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D42B-4B4A-9145-2BAC05FD6D37}"/>
                  </c:ext>
                </c:extLst>
              </c15:ser>
            </c15:filteredBarSeries>
            <c15:filteredBar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KPIs'!$B$28</c15:sqref>
                        </c15:formulaRef>
                      </c:ext>
                    </c:extLst>
                    <c:strCache>
                      <c:ptCount val="1"/>
                      <c:pt idx="0">
                        <c:v>Total Debt</c:v>
                      </c:pt>
                    </c:strCache>
                  </c:strRef>
                </c:tx>
                <c:spPr>
                  <a:solidFill>
                    <a:schemeClr val="accent6">
                      <a:shade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KPIs'!$C$28:$N$28</c15:sqref>
                        </c15:formulaRef>
                      </c:ext>
                    </c:extLst>
                    <c:numCache>
                      <c:formatCode>"$"#,##0_);[Red]\("$"#,##0\)</c:formatCode>
                      <c:ptCount val="12"/>
                      <c:pt idx="0">
                        <c:v>2000000</c:v>
                      </c:pt>
                      <c:pt idx="1">
                        <c:v>1950000</c:v>
                      </c:pt>
                      <c:pt idx="2">
                        <c:v>1900000</c:v>
                      </c:pt>
                      <c:pt idx="3">
                        <c:v>1850000</c:v>
                      </c:pt>
                      <c:pt idx="4">
                        <c:v>1800000</c:v>
                      </c:pt>
                      <c:pt idx="5">
                        <c:v>1750000</c:v>
                      </c:pt>
                      <c:pt idx="6">
                        <c:v>1700000</c:v>
                      </c:pt>
                      <c:pt idx="7">
                        <c:v>1650000</c:v>
                      </c:pt>
                      <c:pt idx="8">
                        <c:v>1600000</c:v>
                      </c:pt>
                      <c:pt idx="9">
                        <c:v>1550000</c:v>
                      </c:pt>
                      <c:pt idx="10">
                        <c:v>1500000</c:v>
                      </c:pt>
                      <c:pt idx="11">
                        <c:v>1450000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D42B-4B4A-9145-2BAC05FD6D37}"/>
                  </c:ext>
                </c:extLst>
              </c15:ser>
            </c15:filteredBarSeries>
            <c15:filteredBar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KPIs'!$B$29</c15:sqref>
                        </c15:formulaRef>
                      </c:ext>
                    </c:extLst>
                    <c:strCache>
                      <c:ptCount val="1"/>
                      <c:pt idx="0">
                        <c:v>Near-term Solvency</c:v>
                      </c:pt>
                    </c:strCache>
                  </c:strRef>
                </c:tx>
                <c:spPr>
                  <a:solidFill>
                    <a:schemeClr val="accent6">
                      <a:shade val="4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KPIs'!$C$29:$N$29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0.1225</c:v>
                      </c:pt>
                      <c:pt idx="1">
                        <c:v>0.13</c:v>
                      </c:pt>
                      <c:pt idx="2">
                        <c:v>0.13789473684210526</c:v>
                      </c:pt>
                      <c:pt idx="3">
                        <c:v>0.14621621621621622</c:v>
                      </c:pt>
                      <c:pt idx="4">
                        <c:v>0.155</c:v>
                      </c:pt>
                      <c:pt idx="5">
                        <c:v>0.16428571428571428</c:v>
                      </c:pt>
                      <c:pt idx="6">
                        <c:v>0.16411764705882353</c:v>
                      </c:pt>
                      <c:pt idx="7">
                        <c:v>0.18454545454545454</c:v>
                      </c:pt>
                      <c:pt idx="8">
                        <c:v>0.19562499999999999</c:v>
                      </c:pt>
                      <c:pt idx="9">
                        <c:v>0.20741935483870969</c:v>
                      </c:pt>
                      <c:pt idx="10">
                        <c:v>0.22</c:v>
                      </c:pt>
                      <c:pt idx="11">
                        <c:v>0.23344827586206895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D42B-4B4A-9145-2BAC05FD6D37}"/>
                  </c:ext>
                </c:extLst>
              </c15:ser>
            </c15:filteredBarSeries>
            <c15:filteredBar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KPIs'!$B$30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>
                      <a:shade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KPIs'!$C$30:$N$30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D42B-4B4A-9145-2BAC05FD6D37}"/>
                  </c:ext>
                </c:extLst>
              </c15:ser>
            </c15:filteredBarSeries>
            <c15:filteredBar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KPIs'!$B$31</c15:sqref>
                        </c15:formulaRef>
                      </c:ext>
                    </c:extLst>
                    <c:strCache>
                      <c:ptCount val="1"/>
                      <c:pt idx="0">
                        <c:v>Operating Cost per Day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trendline>
                  <c:spPr>
                    <a:ln w="19050" cap="rnd">
                      <a:solidFill>
                        <a:schemeClr val="accent6">
                          <a:shade val="35000"/>
                        </a:schemeClr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KPIs'!$C$5:$N$5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'Government Entity KPIs'!$C$31:$N$31</c15:sqref>
                        </c15:formulaRef>
                      </c:ext>
                    </c:extLst>
                    <c:numCache>
                      <c:formatCode>"$"#,##0_);[Red]\("$"#,##0\)</c:formatCode>
                      <c:ptCount val="12"/>
                      <c:pt idx="0">
                        <c:v>37096.774193548386</c:v>
                      </c:pt>
                      <c:pt idx="1">
                        <c:v>43214.285714285717</c:v>
                      </c:pt>
                      <c:pt idx="2">
                        <c:v>38225.806451612902</c:v>
                      </c:pt>
                      <c:pt idx="3">
                        <c:v>40500</c:v>
                      </c:pt>
                      <c:pt idx="4">
                        <c:v>38451.612903225803</c:v>
                      </c:pt>
                      <c:pt idx="5">
                        <c:v>40733.333333333336</c:v>
                      </c:pt>
                      <c:pt idx="6">
                        <c:v>40322.580645161288</c:v>
                      </c:pt>
                      <c:pt idx="7">
                        <c:v>39032.258064516129</c:v>
                      </c:pt>
                      <c:pt idx="8">
                        <c:v>42000</c:v>
                      </c:pt>
                      <c:pt idx="9">
                        <c:v>38548.387096774197</c:v>
                      </c:pt>
                      <c:pt idx="10">
                        <c:v>40333.333333333336</c:v>
                      </c:pt>
                      <c:pt idx="11">
                        <c:v>37903.225806451614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D42B-4B4A-9145-2BAC05FD6D37}"/>
                  </c:ext>
                </c:extLst>
              </c15:ser>
            </c15:filteredBarSeries>
          </c:ext>
        </c:extLst>
      </c:barChart>
      <c:catAx>
        <c:axId val="8413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144512"/>
        <c:crosses val="autoZero"/>
        <c:auto val="1"/>
        <c:lblAlgn val="ctr"/>
        <c:lblOffset val="100"/>
        <c:noMultiLvlLbl val="0"/>
      </c:catAx>
      <c:valAx>
        <c:axId val="84144512"/>
        <c:scaling>
          <c:orientation val="minMax"/>
        </c:scaling>
        <c:delete val="0"/>
        <c:axPos val="l"/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138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311838716526202"/>
          <c:y val="1.75438596491228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3658536585365853E-2"/>
          <c:y val="4.4451410658307232E-2"/>
          <c:w val="0.89268292682926831"/>
          <c:h val="0.77816108409646301"/>
        </c:manualLayout>
      </c:layout>
      <c:lineChart>
        <c:grouping val="standard"/>
        <c:varyColors val="0"/>
        <c:ser>
          <c:idx val="4"/>
          <c:order val="4"/>
          <c:tx>
            <c:strRef>
              <c:f>'ROE Dashboard'!$B$11</c:f>
              <c:strCache>
                <c:ptCount val="1"/>
                <c:pt idx="0">
                  <c:v>Net Income</c:v>
                </c:pt>
              </c:strCache>
            </c:strRef>
          </c:tx>
          <c:spPr>
            <a:ln w="28575" cap="rnd">
              <a:solidFill>
                <a:schemeClr val="bg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3B-4E12-AB94-A4E4FF0D43C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3B-4E12-AB94-A4E4FF0D43C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3B-4E12-AB94-A4E4FF0D43C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3B-4E12-AB94-A4E4FF0D43C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3B-4E12-AB94-A4E4FF0D43C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3B-4E12-AB94-A4E4FF0D43C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3B-4E12-AB94-A4E4FF0D43C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3B-4E12-AB94-A4E4FF0D43C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3B-4E12-AB94-A4E4FF0D43C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3B-4E12-AB94-A4E4FF0D43C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3B-4E12-AB94-A4E4FF0D43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'ROE Dashboard'!$C$6:$O$6</c15:sqref>
                  </c15:fullRef>
                </c:ext>
              </c:extLst>
              <c:f>'ROE Dashboard'!$D$6:$O$6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'ROE Dashboard'!$C$11:$O$11</c15:sqref>
                  </c15:fullRef>
                </c:ext>
              </c:extLst>
              <c:f>'ROE Dashboard'!$D$11:$O$11</c:f>
              <c:numCache>
                <c:formatCode>#,##0.00_);\(#,##0.00\)</c:formatCode>
                <c:ptCount val="12"/>
                <c:pt idx="0">
                  <c:v>2.7935203230000001</c:v>
                </c:pt>
                <c:pt idx="1">
                  <c:v>26.56334348</c:v>
                </c:pt>
                <c:pt idx="2">
                  <c:v>27.335617280000001</c:v>
                </c:pt>
                <c:pt idx="3">
                  <c:v>27.507848639999999</c:v>
                </c:pt>
                <c:pt idx="4">
                  <c:v>27.161157769999999</c:v>
                </c:pt>
                <c:pt idx="5">
                  <c:v>28.62770969</c:v>
                </c:pt>
                <c:pt idx="6">
                  <c:v>27.133746289999998</c:v>
                </c:pt>
                <c:pt idx="7">
                  <c:v>27.618935910000001</c:v>
                </c:pt>
                <c:pt idx="8">
                  <c:v>27.646000670000003</c:v>
                </c:pt>
                <c:pt idx="9">
                  <c:v>27.646774749999999</c:v>
                </c:pt>
                <c:pt idx="10">
                  <c:v>27.161089059999998</c:v>
                </c:pt>
                <c:pt idx="11">
                  <c:v>44.351108889999999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C3B-4E12-AB94-A4E4FF0D4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341000"/>
        <c:axId val="41033739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'ROE Dashboard'!$B$7</c15:sqref>
                        </c15:formulaRef>
                      </c:ext>
                    </c:extLst>
                    <c:strCache>
                      <c:ptCount val="1"/>
                      <c:pt idx="0">
                        <c:v>Return on Equity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7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'ROE Dashboard'!$C$6:$O$6</c15:sqref>
                        </c15:fullRef>
                        <c15:formulaRef>
                          <c15:sqref>'ROE Dashboard'!$D$6:$O$6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'ROE Dashboard'!$C$7:$O$7</c15:sqref>
                        </c15:fullRef>
                        <c15:formulaRef>
                          <c15:sqref>'ROE Dashboard'!$D$7:$O$7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1.284775498072806E-3</c:v>
                      </c:pt>
                      <c:pt idx="1">
                        <c:v>0.22600597611797429</c:v>
                      </c:pt>
                      <c:pt idx="2">
                        <c:v>0.16205096395810678</c:v>
                      </c:pt>
                      <c:pt idx="3">
                        <c:v>0.161021873873473</c:v>
                      </c:pt>
                      <c:pt idx="4">
                        <c:v>0.1291269972673503</c:v>
                      </c:pt>
                      <c:pt idx="5">
                        <c:v>9.5378668997250088E-2</c:v>
                      </c:pt>
                      <c:pt idx="6">
                        <c:v>0.11334502826308987</c:v>
                      </c:pt>
                      <c:pt idx="7">
                        <c:v>0.10497109844075003</c:v>
                      </c:pt>
                      <c:pt idx="8">
                        <c:v>0.20213542656586647</c:v>
                      </c:pt>
                      <c:pt idx="9">
                        <c:v>7.0531709873217316E-2</c:v>
                      </c:pt>
                      <c:pt idx="10">
                        <c:v>6.7754498543007163E-2</c:v>
                      </c:pt>
                      <c:pt idx="11">
                        <c:v>3.0928831562011119E-2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C-3C3B-4E12-AB94-A4E4FF0D43C7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'ROE Dashboard'!$B$8</c15:sqref>
                        </c15:formulaRef>
                      </c:ext>
                    </c:extLst>
                    <c:strCache>
                      <c:ptCount val="1"/>
                      <c:pt idx="0">
                        <c:v>Earnings Per Share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'ROE Dashboard'!$C$6:$O$6</c15:sqref>
                        </c15:fullRef>
                        <c15:formulaRef>
                          <c15:sqref>'ROE Dashboard'!$D$6:$O$6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'ROE Dashboard'!$C$8:$O$8</c15:sqref>
                        </c15:fullRef>
                        <c15:formulaRef>
                          <c15:sqref>'ROE Dashboard'!$D$8:$O$8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3.21607067398402E-2</c:v>
                      </c:pt>
                      <c:pt idx="1">
                        <c:v>7.3093819077484987</c:v>
                      </c:pt>
                      <c:pt idx="2">
                        <c:v>6.2545309215058289</c:v>
                      </c:pt>
                      <c:pt idx="3">
                        <c:v>7.4075972798209522</c:v>
                      </c:pt>
                      <c:pt idx="4">
                        <c:v>6.8211046353281741</c:v>
                      </c:pt>
                      <c:pt idx="5">
                        <c:v>5.5695754675868265</c:v>
                      </c:pt>
                      <c:pt idx="6">
                        <c:v>7.4648082583043021</c:v>
                      </c:pt>
                      <c:pt idx="7">
                        <c:v>7.7241173655439237</c:v>
                      </c:pt>
                      <c:pt idx="8">
                        <c:v>18.641994502938125</c:v>
                      </c:pt>
                      <c:pt idx="9">
                        <c:v>6.9984163305602598</c:v>
                      </c:pt>
                      <c:pt idx="10">
                        <c:v>7.2114600405656502</c:v>
                      </c:pt>
                      <c:pt idx="11">
                        <c:v>3.3969793488266453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3C3B-4E12-AB94-A4E4FF0D43C7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'ROE Dashboard'!$B$9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'ROE Dashboard'!$C$6:$O$6</c15:sqref>
                        </c15:fullRef>
                        <c15:formulaRef>
                          <c15:sqref>'ROE Dashboard'!$D$6:$O$6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'ROE Dashboard'!$C$9:$O$9</c15:sqref>
                        </c15:fullRef>
                        <c15:formulaRef>
                          <c15:sqref>'ROE Dashboard'!$D$9:$O$9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3C3B-4E12-AB94-A4E4FF0D43C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'ROE Dashboard'!$B$10</c15:sqref>
                        </c15:formulaRef>
                      </c:ext>
                    </c:extLst>
                    <c:strCache>
                      <c:ptCount val="1"/>
                      <c:pt idx="0">
                        <c:v>Income Statement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'ROE Dashboard'!$C$6:$O$6</c15:sqref>
                        </c15:fullRef>
                        <c15:formulaRef>
                          <c15:sqref>'ROE Dashboard'!$D$6:$O$6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'ROE Dashboard'!$C$10:$O$10</c15:sqref>
                        </c15:fullRef>
                        <c15:formulaRef>
                          <c15:sqref>'ROE Dashboard'!$D$10:$O$10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3C3B-4E12-AB94-A4E4FF0D43C7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'ROE Dashboard'!$B$12</c15:sqref>
                        </c15:formulaRef>
                      </c:ext>
                    </c:extLst>
                    <c:strCache>
                      <c:ptCount val="1"/>
                      <c:pt idx="0">
                        <c:v>Balance Sheet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'ROE Dashboard'!$C$6:$O$6</c15:sqref>
                        </c15:fullRef>
                        <c15:formulaRef>
                          <c15:sqref>'ROE Dashboard'!$D$6:$O$6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'ROE Dashboard'!$C$12:$O$12</c15:sqref>
                        </c15:fullRef>
                        <c15:formulaRef>
                          <c15:sqref>'ROE Dashboard'!$D$12:$O$12</c15:sqref>
                        </c15:formulaRef>
                      </c:ext>
                    </c:extLst>
                    <c:numCache>
                      <c:formatCode>#,##0</c:formatCode>
                      <c:ptCount val="1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3C3B-4E12-AB94-A4E4FF0D43C7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'ROE Dashboard'!$B$13</c15:sqref>
                        </c15:formulaRef>
                      </c:ext>
                    </c:extLst>
                    <c:strCache>
                      <c:ptCount val="1"/>
                      <c:pt idx="0">
                        <c:v>Shares outstanding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'ROE Dashboard'!$C$6:$O$6</c15:sqref>
                        </c15:fullRef>
                        <c15:formulaRef>
                          <c15:sqref>'ROE Dashboard'!$D$6:$O$6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'ROE Dashboard'!$C$13:$O$13</c15:sqref>
                        </c15:fullRef>
                        <c15:formulaRef>
                          <c15:sqref>'ROE Dashboard'!$D$13:$O$13</c15:sqref>
                        </c15:formulaRef>
                      </c:ext>
                    </c:extLst>
                    <c:numCache>
                      <c:formatCode>#,##0.00_);\(#,##0.00\)</c:formatCode>
                      <c:ptCount val="12"/>
                      <c:pt idx="0">
                        <c:v>86.861285282000011</c:v>
                      </c:pt>
                      <c:pt idx="1">
                        <c:v>3.6341436000000003</c:v>
                      </c:pt>
                      <c:pt idx="2">
                        <c:v>4.3705303600000001</c:v>
                      </c:pt>
                      <c:pt idx="3">
                        <c:v>3.71346438</c:v>
                      </c:pt>
                      <c:pt idx="4">
                        <c:v>3.9819295000000001</c:v>
                      </c:pt>
                      <c:pt idx="5">
                        <c:v>5.1400164800000008</c:v>
                      </c:pt>
                      <c:pt idx="6">
                        <c:v>3.6348885800000001</c:v>
                      </c:pt>
                      <c:pt idx="7">
                        <c:v>3.5756753300000002</c:v>
                      </c:pt>
                      <c:pt idx="8">
                        <c:v>1.4829958600000002</c:v>
                      </c:pt>
                      <c:pt idx="9">
                        <c:v>3.9504329900000004</c:v>
                      </c:pt>
                      <c:pt idx="10">
                        <c:v>3.7663786400000001</c:v>
                      </c:pt>
                      <c:pt idx="11">
                        <c:v>13.056043130000001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3C3B-4E12-AB94-A4E4FF0D43C7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'ROE Dashboard'!$B$14</c15:sqref>
                        </c15:formulaRef>
                      </c:ext>
                    </c:extLst>
                    <c:strCache>
                      <c:ptCount val="1"/>
                      <c:pt idx="0">
                        <c:v>Share Price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'ROE Dashboard'!$C$6:$O$6</c15:sqref>
                        </c15:fullRef>
                        <c15:formulaRef>
                          <c15:sqref>'ROE Dashboard'!$D$6:$O$6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'ROE Dashboard'!$C$14:$O$14</c15:sqref>
                        </c15:fullRef>
                        <c15:formulaRef>
                          <c15:sqref>'ROE Dashboard'!$D$14:$O$14</c15:sqref>
                        </c15:formulaRef>
                      </c:ext>
                    </c:extLst>
                    <c:numCache>
                      <c:formatCode>#,##0.00</c:formatCode>
                      <c:ptCount val="12"/>
                      <c:pt idx="0">
                        <c:v>25.032160706739841</c:v>
                      </c:pt>
                      <c:pt idx="1">
                        <c:v>32.34154261448834</c:v>
                      </c:pt>
                      <c:pt idx="2">
                        <c:v>38.596073535994165</c:v>
                      </c:pt>
                      <c:pt idx="3">
                        <c:v>46.00367081581512</c:v>
                      </c:pt>
                      <c:pt idx="4">
                        <c:v>52.824775451143296</c:v>
                      </c:pt>
                      <c:pt idx="5">
                        <c:v>58.394350918730126</c:v>
                      </c:pt>
                      <c:pt idx="6">
                        <c:v>65.859159177034428</c:v>
                      </c:pt>
                      <c:pt idx="7">
                        <c:v>73.583276542578346</c:v>
                      </c:pt>
                      <c:pt idx="8">
                        <c:v>92.225271045516479</c:v>
                      </c:pt>
                      <c:pt idx="9">
                        <c:v>99.223687376076739</c:v>
                      </c:pt>
                      <c:pt idx="10">
                        <c:v>106.43514741664239</c:v>
                      </c:pt>
                      <c:pt idx="11">
                        <c:v>109.83212676546904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3C3B-4E12-AB94-A4E4FF0D43C7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'ROE Dashboard'!$B$15</c15:sqref>
                        </c15:formulaRef>
                      </c:ext>
                    </c:extLst>
                    <c:strCache>
                      <c:ptCount val="1"/>
                      <c:pt idx="0">
                        <c:v>Shareholders' Equity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'ROE Dashboard'!$C$6:$O$6</c15:sqref>
                        </c15:fullRef>
                        <c15:formulaRef>
                          <c15:sqref>'ROE Dashboard'!$D$6:$O$6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'ROE Dashboard'!$C$15:$O$15</c15:sqref>
                        </c15:fullRef>
                        <c15:formulaRef>
                          <c15:sqref>'ROE Dashboard'!$D$15:$O$15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2174.3256523730001</c:v>
                      </c:pt>
                      <c:pt idx="1">
                        <c:v>117.53381010657007</c:v>
                      </c:pt>
                      <c:pt idx="2">
                        <c:v>168.68531116585504</c:v>
                      </c:pt>
                      <c:pt idx="3">
                        <c:v>170.83299292377498</c:v>
                      </c:pt>
                      <c:pt idx="4">
                        <c:v>210.34453169978332</c:v>
                      </c:pt>
                      <c:pt idx="5">
                        <c:v>300.14792606117601</c:v>
                      </c:pt>
                      <c:pt idx="6">
                        <c:v>239.39070558100465</c:v>
                      </c:pt>
                      <c:pt idx="7">
                        <c:v>263.10990663386508</c:v>
                      </c:pt>
                      <c:pt idx="8">
                        <c:v>136.76969514787882</c:v>
                      </c:pt>
                      <c:pt idx="9">
                        <c:v>391.9765279999001</c:v>
                      </c:pt>
                      <c:pt idx="10">
                        <c:v>400.87506577529308</c:v>
                      </c:pt>
                      <c:pt idx="11">
                        <c:v>1433.9729841095914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3C3B-4E12-AB94-A4E4FF0D43C7}"/>
                  </c:ext>
                </c:extLst>
              </c15:ser>
            </c15:filteredLineSeries>
          </c:ext>
        </c:extLst>
      </c:lineChart>
      <c:catAx>
        <c:axId val="410341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337392"/>
        <c:crosses val="autoZero"/>
        <c:auto val="1"/>
        <c:lblAlgn val="ctr"/>
        <c:lblOffset val="100"/>
        <c:noMultiLvlLbl val="0"/>
      </c:catAx>
      <c:valAx>
        <c:axId val="41033739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410341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2"/>
          <c:tx>
            <c:strRef>
              <c:f>'Property Management KPIs'!$B$9</c:f>
              <c:strCache>
                <c:ptCount val="1"/>
                <c:pt idx="0">
                  <c:v>Occupancy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'Property Management KPIs'!$C$6:$N$6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'Property Management KPIs'!$C$9:$N$9</c:f>
              <c:numCache>
                <c:formatCode>General</c:formatCode>
                <c:ptCount val="12"/>
                <c:pt idx="0">
                  <c:v>400</c:v>
                </c:pt>
                <c:pt idx="1">
                  <c:v>380</c:v>
                </c:pt>
                <c:pt idx="2">
                  <c:v>400</c:v>
                </c:pt>
                <c:pt idx="3">
                  <c:v>410</c:v>
                </c:pt>
                <c:pt idx="4">
                  <c:v>400</c:v>
                </c:pt>
                <c:pt idx="5">
                  <c:v>420</c:v>
                </c:pt>
                <c:pt idx="6">
                  <c:v>430</c:v>
                </c:pt>
                <c:pt idx="7">
                  <c:v>440</c:v>
                </c:pt>
                <c:pt idx="8">
                  <c:v>430</c:v>
                </c:pt>
                <c:pt idx="9">
                  <c:v>425</c:v>
                </c:pt>
                <c:pt idx="10">
                  <c:v>430</c:v>
                </c:pt>
                <c:pt idx="11">
                  <c:v>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F7-4434-9EE0-E106770823CA}"/>
            </c:ext>
          </c:extLst>
        </c:ser>
        <c:ser>
          <c:idx val="3"/>
          <c:order val="3"/>
          <c:tx>
            <c:strRef>
              <c:f>'Property Management KPIs'!$B$10</c:f>
              <c:strCache>
                <c:ptCount val="1"/>
                <c:pt idx="0">
                  <c:v>Vacancy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'Property Management KPIs'!$C$6:$N$6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'Property Management KPIs'!$C$10:$N$10</c:f>
              <c:numCache>
                <c:formatCode>General</c:formatCode>
                <c:ptCount val="12"/>
                <c:pt idx="0">
                  <c:v>100</c:v>
                </c:pt>
                <c:pt idx="1">
                  <c:v>120</c:v>
                </c:pt>
                <c:pt idx="2">
                  <c:v>100</c:v>
                </c:pt>
                <c:pt idx="3">
                  <c:v>90</c:v>
                </c:pt>
                <c:pt idx="4">
                  <c:v>100</c:v>
                </c:pt>
                <c:pt idx="5">
                  <c:v>80</c:v>
                </c:pt>
                <c:pt idx="6">
                  <c:v>70</c:v>
                </c:pt>
                <c:pt idx="7">
                  <c:v>60</c:v>
                </c:pt>
                <c:pt idx="8">
                  <c:v>70</c:v>
                </c:pt>
                <c:pt idx="9">
                  <c:v>75</c:v>
                </c:pt>
                <c:pt idx="10">
                  <c:v>70</c:v>
                </c:pt>
                <c:pt idx="1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F7-4434-9EE0-E10677082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overlap val="100"/>
        <c:axId val="85670144"/>
        <c:axId val="8567603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'Property Management KPIs'!$B$7</c15:sqref>
                        </c15:formulaRef>
                      </c:ext>
                    </c:extLst>
                    <c:strCache>
                      <c:ptCount val="1"/>
                      <c:pt idx="0">
                        <c:v>Occupancy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'Property Management KPIs'!$C$6:$N$6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'Property Management KPIs'!$C$7:$N$7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CEF7-4434-9EE0-E106770823CA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'Property Management KPIs'!$B$8</c15:sqref>
                        </c15:formulaRef>
                      </c:ext>
                    </c:extLst>
                    <c:strCache>
                      <c:ptCount val="1"/>
                      <c:pt idx="0">
                        <c:v>Properties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'Property Management KPIs'!$C$6:$N$6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'Property Management KPIs'!$C$8:$N$8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500</c:v>
                      </c:pt>
                      <c:pt idx="1">
                        <c:v>500</c:v>
                      </c:pt>
                      <c:pt idx="2">
                        <c:v>500</c:v>
                      </c:pt>
                      <c:pt idx="3">
                        <c:v>500</c:v>
                      </c:pt>
                      <c:pt idx="4">
                        <c:v>500</c:v>
                      </c:pt>
                      <c:pt idx="5">
                        <c:v>500</c:v>
                      </c:pt>
                      <c:pt idx="6">
                        <c:v>500</c:v>
                      </c:pt>
                      <c:pt idx="7">
                        <c:v>500</c:v>
                      </c:pt>
                      <c:pt idx="8">
                        <c:v>500</c:v>
                      </c:pt>
                      <c:pt idx="9">
                        <c:v>500</c:v>
                      </c:pt>
                      <c:pt idx="10">
                        <c:v>500</c:v>
                      </c:pt>
                      <c:pt idx="11">
                        <c:v>500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EF7-4434-9EE0-E106770823CA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4"/>
          <c:order val="4"/>
          <c:tx>
            <c:strRef>
              <c:f>'Property Management KPIs'!$B$11</c:f>
              <c:strCache>
                <c:ptCount val="1"/>
                <c:pt idx="0">
                  <c:v>Occ. Rate</c:v>
                </c:pt>
              </c:strCache>
            </c:strRef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'Property Management KPIs'!$C$6:$N$6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'Property Management KPIs'!$C$11:$N$11</c:f>
              <c:numCache>
                <c:formatCode>0%</c:formatCode>
                <c:ptCount val="12"/>
                <c:pt idx="0">
                  <c:v>0.8</c:v>
                </c:pt>
                <c:pt idx="1">
                  <c:v>0.76</c:v>
                </c:pt>
                <c:pt idx="2">
                  <c:v>0.8</c:v>
                </c:pt>
                <c:pt idx="3">
                  <c:v>0.82</c:v>
                </c:pt>
                <c:pt idx="4">
                  <c:v>0.8</c:v>
                </c:pt>
                <c:pt idx="5">
                  <c:v>0.84</c:v>
                </c:pt>
                <c:pt idx="6">
                  <c:v>0.86</c:v>
                </c:pt>
                <c:pt idx="7">
                  <c:v>0.88</c:v>
                </c:pt>
                <c:pt idx="8">
                  <c:v>0.86</c:v>
                </c:pt>
                <c:pt idx="9">
                  <c:v>0.85</c:v>
                </c:pt>
                <c:pt idx="10">
                  <c:v>0.86</c:v>
                </c:pt>
                <c:pt idx="11">
                  <c:v>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F7-4434-9EE0-E10677082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79104"/>
        <c:axId val="85677568"/>
      </c:lineChart>
      <c:catAx>
        <c:axId val="8567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76032"/>
        <c:crosses val="autoZero"/>
        <c:auto val="1"/>
        <c:lblAlgn val="ctr"/>
        <c:lblOffset val="100"/>
        <c:noMultiLvlLbl val="0"/>
      </c:catAx>
      <c:valAx>
        <c:axId val="8567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70144"/>
        <c:crosses val="autoZero"/>
        <c:crossBetween val="between"/>
      </c:valAx>
      <c:valAx>
        <c:axId val="856775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79104"/>
        <c:crosses val="max"/>
        <c:crossBetween val="between"/>
      </c:valAx>
      <c:catAx>
        <c:axId val="85679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5677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'Property Management KPIs'!$B$27</c:f>
              <c:strCache>
                <c:ptCount val="1"/>
                <c:pt idx="0">
                  <c:v>Revenue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'Property Management KPIs'!$C$6:$N$6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'Property Management KPIs'!$C$27:$N$27</c:f>
              <c:numCache>
                <c:formatCode>"$"#,##0</c:formatCode>
                <c:ptCount val="12"/>
                <c:pt idx="0">
                  <c:v>480000</c:v>
                </c:pt>
                <c:pt idx="1">
                  <c:v>456000</c:v>
                </c:pt>
                <c:pt idx="2">
                  <c:v>480000</c:v>
                </c:pt>
                <c:pt idx="3">
                  <c:v>492000</c:v>
                </c:pt>
                <c:pt idx="4">
                  <c:v>480000</c:v>
                </c:pt>
                <c:pt idx="5">
                  <c:v>504000</c:v>
                </c:pt>
                <c:pt idx="6">
                  <c:v>516000</c:v>
                </c:pt>
                <c:pt idx="7">
                  <c:v>528000</c:v>
                </c:pt>
                <c:pt idx="8">
                  <c:v>516000</c:v>
                </c:pt>
                <c:pt idx="9">
                  <c:v>510000</c:v>
                </c:pt>
                <c:pt idx="10">
                  <c:v>516000</c:v>
                </c:pt>
                <c:pt idx="11">
                  <c:v>528000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2A-4BB1-BB33-56A453237593}"/>
            </c:ext>
          </c:extLst>
        </c:ser>
        <c:ser>
          <c:idx val="3"/>
          <c:order val="3"/>
          <c:tx>
            <c:strRef>
              <c:f>'Property Management KPIs'!$B$30</c:f>
              <c:strCache>
                <c:ptCount val="1"/>
                <c:pt idx="0">
                  <c:v>Net Profit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'Property Management KPIs'!$C$6:$N$6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'Property Management KPIs'!$C$30:$N$30</c:f>
              <c:numCache>
                <c:formatCode>"$"#,##0</c:formatCode>
                <c:ptCount val="12"/>
                <c:pt idx="0">
                  <c:v>192573.62230149412</c:v>
                </c:pt>
                <c:pt idx="1">
                  <c:v>163573.62230149412</c:v>
                </c:pt>
                <c:pt idx="2">
                  <c:v>189573.62230149412</c:v>
                </c:pt>
                <c:pt idx="3">
                  <c:v>191573.62230149412</c:v>
                </c:pt>
                <c:pt idx="4">
                  <c:v>189573.62230149412</c:v>
                </c:pt>
                <c:pt idx="5">
                  <c:v>214573.62230149412</c:v>
                </c:pt>
                <c:pt idx="6">
                  <c:v>228573.62230149412</c:v>
                </c:pt>
                <c:pt idx="7">
                  <c:v>234573.62230149412</c:v>
                </c:pt>
                <c:pt idx="8">
                  <c:v>221573.62230149412</c:v>
                </c:pt>
                <c:pt idx="9">
                  <c:v>215573.62230149412</c:v>
                </c:pt>
                <c:pt idx="10">
                  <c:v>226573.62230149412</c:v>
                </c:pt>
                <c:pt idx="11">
                  <c:v>234573.62230149412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2A-4BB1-BB33-56A453237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axId val="85716352"/>
        <c:axId val="7537164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'Property Management KPIs'!$B$28</c15:sqref>
                        </c15:formulaRef>
                      </c:ext>
                    </c:extLst>
                    <c:strCache>
                      <c:ptCount val="1"/>
                      <c:pt idx="0">
                        <c:v>Fixed Expenses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'Property Management KPIs'!$C$6:$N$6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'Property Management KPIs'!$C$28:$N$28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182426.37769850585</c:v>
                      </c:pt>
                      <c:pt idx="1">
                        <c:v>182426.37769850585</c:v>
                      </c:pt>
                      <c:pt idx="2">
                        <c:v>182426.37769850585</c:v>
                      </c:pt>
                      <c:pt idx="3">
                        <c:v>182426.37769850585</c:v>
                      </c:pt>
                      <c:pt idx="4">
                        <c:v>182426.37769850585</c:v>
                      </c:pt>
                      <c:pt idx="5">
                        <c:v>182426.37769850585</c:v>
                      </c:pt>
                      <c:pt idx="6">
                        <c:v>182426.37769850585</c:v>
                      </c:pt>
                      <c:pt idx="7">
                        <c:v>182426.37769850585</c:v>
                      </c:pt>
                      <c:pt idx="8">
                        <c:v>182426.37769850585</c:v>
                      </c:pt>
                      <c:pt idx="9">
                        <c:v>182426.37769850585</c:v>
                      </c:pt>
                      <c:pt idx="10">
                        <c:v>182426.37769850585</c:v>
                      </c:pt>
                      <c:pt idx="11">
                        <c:v>182426.37769850585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402A-4BB1-BB33-56A453237593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'Property Management KPIs'!$B$29</c15:sqref>
                        </c15:formulaRef>
                      </c:ext>
                    </c:extLst>
                    <c:strCache>
                      <c:ptCount val="1"/>
                      <c:pt idx="0">
                        <c:v>Variable Expenses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'Property Management KPIs'!$C$6:$N$6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'Property Management KPIs'!$C$29:$N$29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105000</c:v>
                      </c:pt>
                      <c:pt idx="1">
                        <c:v>110000</c:v>
                      </c:pt>
                      <c:pt idx="2">
                        <c:v>108000</c:v>
                      </c:pt>
                      <c:pt idx="3">
                        <c:v>118000</c:v>
                      </c:pt>
                      <c:pt idx="4">
                        <c:v>108000</c:v>
                      </c:pt>
                      <c:pt idx="5">
                        <c:v>107000</c:v>
                      </c:pt>
                      <c:pt idx="6">
                        <c:v>105000</c:v>
                      </c:pt>
                      <c:pt idx="7">
                        <c:v>111000</c:v>
                      </c:pt>
                      <c:pt idx="8">
                        <c:v>112000</c:v>
                      </c:pt>
                      <c:pt idx="9">
                        <c:v>112000</c:v>
                      </c:pt>
                      <c:pt idx="10">
                        <c:v>107000</c:v>
                      </c:pt>
                      <c:pt idx="11">
                        <c:v>111000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402A-4BB1-BB33-56A453237593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4"/>
          <c:order val="4"/>
          <c:tx>
            <c:strRef>
              <c:f>'Property Management KPIs'!$B$31</c:f>
              <c:strCache>
                <c:ptCount val="1"/>
                <c:pt idx="0">
                  <c:v>Profit Margin</c:v>
                </c:pt>
              </c:strCache>
            </c:strRef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'Property Management KPIs'!$C$6:$N$6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'Property Management KPIs'!$C$31:$N$31</c:f>
              <c:numCache>
                <c:formatCode>0%</c:formatCode>
                <c:ptCount val="12"/>
                <c:pt idx="0">
                  <c:v>0.4011950464614461</c:v>
                </c:pt>
                <c:pt idx="1">
                  <c:v>0.35871408399450466</c:v>
                </c:pt>
                <c:pt idx="2">
                  <c:v>0.39494504646144607</c:v>
                </c:pt>
                <c:pt idx="3">
                  <c:v>0.38937728110059783</c:v>
                </c:pt>
                <c:pt idx="4">
                  <c:v>0.39494504646144607</c:v>
                </c:pt>
                <c:pt idx="5">
                  <c:v>0.42574131409026611</c:v>
                </c:pt>
                <c:pt idx="6">
                  <c:v>0.44297213624320564</c:v>
                </c:pt>
                <c:pt idx="7">
                  <c:v>0.44426822405586008</c:v>
                </c:pt>
                <c:pt idx="8">
                  <c:v>0.42940624477033745</c:v>
                </c:pt>
                <c:pt idx="9">
                  <c:v>0.42269337706175319</c:v>
                </c:pt>
                <c:pt idx="10">
                  <c:v>0.43909616725095763</c:v>
                </c:pt>
                <c:pt idx="11">
                  <c:v>0.44426822405586008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2A-4BB1-BB33-56A453237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79072"/>
        <c:axId val="75373184"/>
      </c:lineChart>
      <c:catAx>
        <c:axId val="8571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71648"/>
        <c:crosses val="autoZero"/>
        <c:auto val="1"/>
        <c:lblAlgn val="ctr"/>
        <c:lblOffset val="100"/>
        <c:noMultiLvlLbl val="0"/>
      </c:catAx>
      <c:valAx>
        <c:axId val="75371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716352"/>
        <c:crosses val="autoZero"/>
        <c:crossBetween val="between"/>
      </c:valAx>
      <c:valAx>
        <c:axId val="753731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79072"/>
        <c:crosses val="max"/>
        <c:crossBetween val="between"/>
      </c:valAx>
      <c:catAx>
        <c:axId val="75379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3731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'Property Management KPIs'!$B$28</c:f>
              <c:strCache>
                <c:ptCount val="1"/>
                <c:pt idx="0">
                  <c:v>Fixed Expenses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'Property Management KPIs'!$C$6:$N$6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'Property Management KPIs'!$C$28:$N$28</c:f>
              <c:numCache>
                <c:formatCode>"$"#,##0</c:formatCode>
                <c:ptCount val="12"/>
                <c:pt idx="0">
                  <c:v>182426.37769850585</c:v>
                </c:pt>
                <c:pt idx="1">
                  <c:v>182426.37769850585</c:v>
                </c:pt>
                <c:pt idx="2">
                  <c:v>182426.37769850585</c:v>
                </c:pt>
                <c:pt idx="3">
                  <c:v>182426.37769850585</c:v>
                </c:pt>
                <c:pt idx="4">
                  <c:v>182426.37769850585</c:v>
                </c:pt>
                <c:pt idx="5">
                  <c:v>182426.37769850585</c:v>
                </c:pt>
                <c:pt idx="6">
                  <c:v>182426.37769850585</c:v>
                </c:pt>
                <c:pt idx="7">
                  <c:v>182426.37769850585</c:v>
                </c:pt>
                <c:pt idx="8">
                  <c:v>182426.37769850585</c:v>
                </c:pt>
                <c:pt idx="9">
                  <c:v>182426.37769850585</c:v>
                </c:pt>
                <c:pt idx="10">
                  <c:v>182426.37769850585</c:v>
                </c:pt>
                <c:pt idx="11">
                  <c:v>182426.37769850585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77D-A40B-EA2CA2A72F41}"/>
            </c:ext>
          </c:extLst>
        </c:ser>
        <c:ser>
          <c:idx val="2"/>
          <c:order val="2"/>
          <c:tx>
            <c:strRef>
              <c:f>'Property Management KPIs'!$B$29</c:f>
              <c:strCache>
                <c:ptCount val="1"/>
                <c:pt idx="0">
                  <c:v>Variable Expenses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'Property Management KPIs'!$C$6:$N$6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'Property Management KPIs'!$C$29:$N$29</c:f>
              <c:numCache>
                <c:formatCode>"$"#,##0</c:formatCode>
                <c:ptCount val="12"/>
                <c:pt idx="0">
                  <c:v>105000</c:v>
                </c:pt>
                <c:pt idx="1">
                  <c:v>110000</c:v>
                </c:pt>
                <c:pt idx="2">
                  <c:v>108000</c:v>
                </c:pt>
                <c:pt idx="3">
                  <c:v>118000</c:v>
                </c:pt>
                <c:pt idx="4">
                  <c:v>108000</c:v>
                </c:pt>
                <c:pt idx="5">
                  <c:v>107000</c:v>
                </c:pt>
                <c:pt idx="6">
                  <c:v>105000</c:v>
                </c:pt>
                <c:pt idx="7">
                  <c:v>111000</c:v>
                </c:pt>
                <c:pt idx="8">
                  <c:v>112000</c:v>
                </c:pt>
                <c:pt idx="9">
                  <c:v>112000</c:v>
                </c:pt>
                <c:pt idx="10">
                  <c:v>107000</c:v>
                </c:pt>
                <c:pt idx="11">
                  <c:v>111000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77D-A40B-EA2CA2A72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overlap val="100"/>
        <c:axId val="75410432"/>
        <c:axId val="754163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'Property Management KPIs'!$B$27</c15:sqref>
                        </c15:formulaRef>
                      </c:ext>
                    </c:extLst>
                    <c:strCache>
                      <c:ptCount val="1"/>
                      <c:pt idx="0">
                        <c:v>Revenue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'Property Management KPIs'!$C$6:$N$6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'Property Management KPIs'!$C$27:$N$27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480000</c:v>
                      </c:pt>
                      <c:pt idx="1">
                        <c:v>456000</c:v>
                      </c:pt>
                      <c:pt idx="2">
                        <c:v>480000</c:v>
                      </c:pt>
                      <c:pt idx="3">
                        <c:v>492000</c:v>
                      </c:pt>
                      <c:pt idx="4">
                        <c:v>480000</c:v>
                      </c:pt>
                      <c:pt idx="5">
                        <c:v>504000</c:v>
                      </c:pt>
                      <c:pt idx="6">
                        <c:v>516000</c:v>
                      </c:pt>
                      <c:pt idx="7">
                        <c:v>528000</c:v>
                      </c:pt>
                      <c:pt idx="8">
                        <c:v>516000</c:v>
                      </c:pt>
                      <c:pt idx="9">
                        <c:v>510000</c:v>
                      </c:pt>
                      <c:pt idx="10">
                        <c:v>516000</c:v>
                      </c:pt>
                      <c:pt idx="11">
                        <c:v>528000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8B47-477D-A40B-EA2CA2A72F41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'Property Management KPIs'!$B$30</c15:sqref>
                        </c15:formulaRef>
                      </c:ext>
                    </c:extLst>
                    <c:strCache>
                      <c:ptCount val="1"/>
                      <c:pt idx="0">
                        <c:v>Net Profit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'Property Management KPIs'!$C$6:$N$6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'Property Management KPIs'!$C$30:$N$30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192573.62230149412</c:v>
                      </c:pt>
                      <c:pt idx="1">
                        <c:v>163573.62230149412</c:v>
                      </c:pt>
                      <c:pt idx="2">
                        <c:v>189573.62230149412</c:v>
                      </c:pt>
                      <c:pt idx="3">
                        <c:v>191573.62230149412</c:v>
                      </c:pt>
                      <c:pt idx="4">
                        <c:v>189573.62230149412</c:v>
                      </c:pt>
                      <c:pt idx="5">
                        <c:v>214573.62230149412</c:v>
                      </c:pt>
                      <c:pt idx="6">
                        <c:v>228573.62230149412</c:v>
                      </c:pt>
                      <c:pt idx="7">
                        <c:v>234573.62230149412</c:v>
                      </c:pt>
                      <c:pt idx="8">
                        <c:v>221573.62230149412</c:v>
                      </c:pt>
                      <c:pt idx="9">
                        <c:v>215573.62230149412</c:v>
                      </c:pt>
                      <c:pt idx="10">
                        <c:v>226573.62230149412</c:v>
                      </c:pt>
                      <c:pt idx="11">
                        <c:v>234573.62230149412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B47-477D-A40B-EA2CA2A72F41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501568"/>
        <c:axId val="75417856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'Property Management KPIs'!$B$31</c15:sqref>
                        </c15:formulaRef>
                      </c:ext>
                    </c:extLst>
                    <c:strCache>
                      <c:ptCount val="1"/>
                      <c:pt idx="0">
                        <c:v>Profit Margin</c:v>
                      </c:pt>
                    </c:strCache>
                  </c:strRef>
                </c:tx>
                <c:spPr>
                  <a:ln w="28575" cap="rnd">
                    <a:solidFill>
                      <a:schemeClr val="tx1">
                        <a:lumMod val="65000"/>
                        <a:lumOff val="3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'Property Management KPIs'!$C$6:$N$6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'Property Management KPIs'!$C$31:$N$31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0.4011950464614461</c:v>
                      </c:pt>
                      <c:pt idx="1">
                        <c:v>0.35871408399450466</c:v>
                      </c:pt>
                      <c:pt idx="2">
                        <c:v>0.39494504646144607</c:v>
                      </c:pt>
                      <c:pt idx="3">
                        <c:v>0.38937728110059783</c:v>
                      </c:pt>
                      <c:pt idx="4">
                        <c:v>0.39494504646144607</c:v>
                      </c:pt>
                      <c:pt idx="5">
                        <c:v>0.42574131409026611</c:v>
                      </c:pt>
                      <c:pt idx="6">
                        <c:v>0.44297213624320564</c:v>
                      </c:pt>
                      <c:pt idx="7">
                        <c:v>0.44426822405586008</c:v>
                      </c:pt>
                      <c:pt idx="8">
                        <c:v>0.42940624477033745</c:v>
                      </c:pt>
                      <c:pt idx="9">
                        <c:v>0.42269337706175319</c:v>
                      </c:pt>
                      <c:pt idx="10">
                        <c:v>0.43909616725095763</c:v>
                      </c:pt>
                      <c:pt idx="11">
                        <c:v>0.44426822405586008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8B47-477D-A40B-EA2CA2A72F41}"/>
                  </c:ext>
                </c:extLst>
              </c15:ser>
            </c15:filteredLineSeries>
          </c:ext>
        </c:extLst>
      </c:lineChart>
      <c:catAx>
        <c:axId val="7541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416320"/>
        <c:crosses val="autoZero"/>
        <c:auto val="1"/>
        <c:lblAlgn val="ctr"/>
        <c:lblOffset val="100"/>
        <c:noMultiLvlLbl val="0"/>
      </c:catAx>
      <c:valAx>
        <c:axId val="75416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410432"/>
        <c:crosses val="autoZero"/>
        <c:crossBetween val="between"/>
      </c:valAx>
      <c:valAx>
        <c:axId val="754178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01568"/>
        <c:crosses val="max"/>
        <c:crossBetween val="between"/>
      </c:valAx>
      <c:catAx>
        <c:axId val="75501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4178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Sales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'Economic Downturn KPI'!$B$7:$C$7</c:f>
              <c:strCache>
                <c:ptCount val="2"/>
                <c:pt idx="0">
                  <c:v>Sales Baseline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'Economic Downturn KPI'!$D$5:$O$5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'Economic Downturn KPI'!$D$7:$O$7</c:f>
              <c:numCache>
                <c:formatCode>_(* #,##0_);_(* \(#,##0\);_(* "-"??_);_(@_)</c:formatCode>
                <c:ptCount val="12"/>
                <c:pt idx="0">
                  <c:v>10000</c:v>
                </c:pt>
                <c:pt idx="1">
                  <c:v>8000</c:v>
                </c:pt>
                <c:pt idx="2">
                  <c:v>6000</c:v>
                </c:pt>
                <c:pt idx="3">
                  <c:v>12000</c:v>
                </c:pt>
                <c:pt idx="4">
                  <c:v>8000</c:v>
                </c:pt>
                <c:pt idx="5">
                  <c:v>6000</c:v>
                </c:pt>
                <c:pt idx="6">
                  <c:v>9000</c:v>
                </c:pt>
                <c:pt idx="7">
                  <c:v>7000</c:v>
                </c:pt>
                <c:pt idx="8">
                  <c:v>7000</c:v>
                </c:pt>
                <c:pt idx="9">
                  <c:v>11000</c:v>
                </c:pt>
                <c:pt idx="10">
                  <c:v>6000</c:v>
                </c:pt>
                <c:pt idx="11">
                  <c:v>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E0-48B4-984F-49563902EAAB}"/>
            </c:ext>
          </c:extLst>
        </c:ser>
        <c:ser>
          <c:idx val="2"/>
          <c:order val="2"/>
          <c:tx>
            <c:strRef>
              <c:f>'Economic Downturn KPI'!$B$8:$C$8</c:f>
              <c:strCache>
                <c:ptCount val="2"/>
                <c:pt idx="0">
                  <c:v>Sales Forecast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'Economic Downturn KPI'!$D$5:$O$5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'Economic Downturn KPI'!$D$8:$O$8</c:f>
              <c:numCache>
                <c:formatCode>_(* #,##0_);_(* \(#,##0\);_(* "-"??_);_(@_)</c:formatCode>
                <c:ptCount val="12"/>
                <c:pt idx="0">
                  <c:v>7000</c:v>
                </c:pt>
                <c:pt idx="1">
                  <c:v>5600</c:v>
                </c:pt>
                <c:pt idx="2">
                  <c:v>4200</c:v>
                </c:pt>
                <c:pt idx="3">
                  <c:v>8400</c:v>
                </c:pt>
                <c:pt idx="4">
                  <c:v>5600</c:v>
                </c:pt>
                <c:pt idx="5">
                  <c:v>4200</c:v>
                </c:pt>
                <c:pt idx="6">
                  <c:v>6300</c:v>
                </c:pt>
                <c:pt idx="7">
                  <c:v>4900</c:v>
                </c:pt>
                <c:pt idx="8">
                  <c:v>4900</c:v>
                </c:pt>
                <c:pt idx="9">
                  <c:v>7699.9999999999991</c:v>
                </c:pt>
                <c:pt idx="10">
                  <c:v>4200</c:v>
                </c:pt>
                <c:pt idx="11">
                  <c:v>4900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E0-48B4-984F-49563902E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axId val="67342720"/>
        <c:axId val="6734464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'Economic Downturn KPI'!$B$6:$C$6</c15:sqref>
                        </c15:formulaRef>
                      </c:ext>
                    </c:extLst>
                    <c:strCache>
                      <c:ptCount val="2"/>
                      <c:pt idx="0">
                        <c:v>in thousands (k)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'Economic Downturn KPI'!$D$5:$O$5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'Economic Downturn KPI'!$D$6:$O$6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9CE0-48B4-984F-49563902EAAB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KPI'!$B$11:$C$11</c15:sqref>
                        </c15:formulaRef>
                      </c:ext>
                    </c:extLst>
                    <c:strCache>
                      <c:ptCount val="2"/>
                      <c:pt idx="0">
                        <c:v>Change in Sales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KPI'!$D$11:$O$11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CE0-48B4-984F-49563902EAA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KPI'!$B$12:$C$12</c15:sqref>
                        </c15:formulaRef>
                      </c:ext>
                    </c:extLst>
                    <c:strCache>
                      <c:ptCount val="2"/>
                      <c:pt idx="0">
                        <c:v>OPEX Baseline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KPI'!$D$12:$O$12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  <c:pt idx="0">
                        <c:v>4000</c:v>
                      </c:pt>
                      <c:pt idx="1">
                        <c:v>4000</c:v>
                      </c:pt>
                      <c:pt idx="2">
                        <c:v>4000</c:v>
                      </c:pt>
                      <c:pt idx="3">
                        <c:v>4000</c:v>
                      </c:pt>
                      <c:pt idx="4">
                        <c:v>4000</c:v>
                      </c:pt>
                      <c:pt idx="5">
                        <c:v>4000</c:v>
                      </c:pt>
                      <c:pt idx="6">
                        <c:v>4000</c:v>
                      </c:pt>
                      <c:pt idx="7">
                        <c:v>4000</c:v>
                      </c:pt>
                      <c:pt idx="8">
                        <c:v>4000</c:v>
                      </c:pt>
                      <c:pt idx="9">
                        <c:v>4000</c:v>
                      </c:pt>
                      <c:pt idx="10">
                        <c:v>4000</c:v>
                      </c:pt>
                      <c:pt idx="11">
                        <c:v>4000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CE0-48B4-984F-49563902EAAB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KPI'!$B$13:$C$13</c15:sqref>
                        </c15:formulaRef>
                      </c:ext>
                    </c:extLst>
                    <c:strCache>
                      <c:ptCount val="2"/>
                      <c:pt idx="0">
                        <c:v>OPEX Forecast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KPI'!$D$13:$O$13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  <c:pt idx="0">
                        <c:v>3200</c:v>
                      </c:pt>
                      <c:pt idx="1">
                        <c:v>3200</c:v>
                      </c:pt>
                      <c:pt idx="2">
                        <c:v>3200</c:v>
                      </c:pt>
                      <c:pt idx="3">
                        <c:v>3200</c:v>
                      </c:pt>
                      <c:pt idx="4">
                        <c:v>3200</c:v>
                      </c:pt>
                      <c:pt idx="5">
                        <c:v>3200</c:v>
                      </c:pt>
                      <c:pt idx="6">
                        <c:v>3200</c:v>
                      </c:pt>
                      <c:pt idx="7">
                        <c:v>3200</c:v>
                      </c:pt>
                      <c:pt idx="8">
                        <c:v>3200</c:v>
                      </c:pt>
                      <c:pt idx="9">
                        <c:v>3200</c:v>
                      </c:pt>
                      <c:pt idx="10">
                        <c:v>3200</c:v>
                      </c:pt>
                      <c:pt idx="11">
                        <c:v>3200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9CE0-48B4-984F-49563902EAAB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KPI'!$B$14:$C$14</c15:sqref>
                        </c15:formulaRef>
                      </c:ext>
                    </c:extLst>
                    <c:strCache>
                      <c:ptCount val="2"/>
                      <c:pt idx="0">
                        <c:v>Change in OPEX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KPI'!$D$14:$O$14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  <c:pt idx="0">
                        <c:v>800</c:v>
                      </c:pt>
                      <c:pt idx="1">
                        <c:v>800</c:v>
                      </c:pt>
                      <c:pt idx="2">
                        <c:v>800</c:v>
                      </c:pt>
                      <c:pt idx="3">
                        <c:v>800</c:v>
                      </c:pt>
                      <c:pt idx="4">
                        <c:v>800</c:v>
                      </c:pt>
                      <c:pt idx="5">
                        <c:v>800</c:v>
                      </c:pt>
                      <c:pt idx="6">
                        <c:v>800</c:v>
                      </c:pt>
                      <c:pt idx="7">
                        <c:v>800</c:v>
                      </c:pt>
                      <c:pt idx="8">
                        <c:v>800</c:v>
                      </c:pt>
                      <c:pt idx="9">
                        <c:v>800</c:v>
                      </c:pt>
                      <c:pt idx="10">
                        <c:v>800</c:v>
                      </c:pt>
                      <c:pt idx="11">
                        <c:v>800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9CE0-48B4-984F-49563902EAAB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KPI'!$B$15:$C$15</c15:sqref>
                        </c15:formulaRef>
                      </c:ext>
                    </c:extLst>
                    <c:strCache>
                      <c:ptCount val="2"/>
                      <c:pt idx="0">
                        <c:v>Change in OPEX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KPI'!$D$15:$O$15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  <c:pt idx="11" formatCode="General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9CE0-48B4-984F-49563902EAAB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KPI'!$B$17:$C$17</c15:sqref>
                        </c15:formulaRef>
                      </c:ext>
                    </c:extLst>
                    <c:strCache>
                      <c:ptCount val="2"/>
                      <c:pt idx="0">
                        <c:v>Net Profit Baseline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KPI'!$D$17:$O$17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  <c:pt idx="0">
                        <c:v>6000</c:v>
                      </c:pt>
                      <c:pt idx="1">
                        <c:v>4000</c:v>
                      </c:pt>
                      <c:pt idx="2">
                        <c:v>2000</c:v>
                      </c:pt>
                      <c:pt idx="3">
                        <c:v>8000</c:v>
                      </c:pt>
                      <c:pt idx="4">
                        <c:v>4000</c:v>
                      </c:pt>
                      <c:pt idx="5">
                        <c:v>2000</c:v>
                      </c:pt>
                      <c:pt idx="6">
                        <c:v>5000</c:v>
                      </c:pt>
                      <c:pt idx="7">
                        <c:v>3000</c:v>
                      </c:pt>
                      <c:pt idx="8">
                        <c:v>3000</c:v>
                      </c:pt>
                      <c:pt idx="9">
                        <c:v>7000</c:v>
                      </c:pt>
                      <c:pt idx="10">
                        <c:v>2000</c:v>
                      </c:pt>
                      <c:pt idx="11">
                        <c:v>3000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9CE0-48B4-984F-49563902EAAB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KPI'!$B$18:$C$18</c15:sqref>
                        </c15:formulaRef>
                      </c:ext>
                    </c:extLst>
                    <c:strCache>
                      <c:ptCount val="2"/>
                      <c:pt idx="0">
                        <c:v>Net Profit Forecast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KPI'!$D$18:$O$18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  <c:pt idx="0">
                        <c:v>3800</c:v>
                      </c:pt>
                      <c:pt idx="1">
                        <c:v>2400</c:v>
                      </c:pt>
                      <c:pt idx="2">
                        <c:v>1000</c:v>
                      </c:pt>
                      <c:pt idx="3">
                        <c:v>5200</c:v>
                      </c:pt>
                      <c:pt idx="4">
                        <c:v>2400</c:v>
                      </c:pt>
                      <c:pt idx="5">
                        <c:v>1000</c:v>
                      </c:pt>
                      <c:pt idx="6">
                        <c:v>3100</c:v>
                      </c:pt>
                      <c:pt idx="7">
                        <c:v>1700</c:v>
                      </c:pt>
                      <c:pt idx="8">
                        <c:v>1700</c:v>
                      </c:pt>
                      <c:pt idx="9">
                        <c:v>4499.9999999999991</c:v>
                      </c:pt>
                      <c:pt idx="10">
                        <c:v>1000</c:v>
                      </c:pt>
                      <c:pt idx="11">
                        <c:v>1700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9CE0-48B4-984F-49563902EAAB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KPI'!$B$19:$C$19</c15:sqref>
                        </c15:formulaRef>
                      </c:ext>
                    </c:extLst>
                    <c:strCache>
                      <c:ptCount val="2"/>
                      <c:pt idx="0">
                        <c:v>Change in Net Profit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KPI'!$D$19:$O$19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  <c:pt idx="0">
                        <c:v>-2200</c:v>
                      </c:pt>
                      <c:pt idx="1">
                        <c:v>-1600</c:v>
                      </c:pt>
                      <c:pt idx="2">
                        <c:v>-1000</c:v>
                      </c:pt>
                      <c:pt idx="3">
                        <c:v>-2800</c:v>
                      </c:pt>
                      <c:pt idx="4">
                        <c:v>-1600</c:v>
                      </c:pt>
                      <c:pt idx="5">
                        <c:v>-1000</c:v>
                      </c:pt>
                      <c:pt idx="6">
                        <c:v>-1900</c:v>
                      </c:pt>
                      <c:pt idx="7">
                        <c:v>-1300</c:v>
                      </c:pt>
                      <c:pt idx="8">
                        <c:v>-1300</c:v>
                      </c:pt>
                      <c:pt idx="9">
                        <c:v>-2500.0000000000009</c:v>
                      </c:pt>
                      <c:pt idx="10">
                        <c:v>-1000</c:v>
                      </c:pt>
                      <c:pt idx="11">
                        <c:v>-1300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9CE0-48B4-984F-49563902EAAB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3"/>
          <c:order val="3"/>
          <c:tx>
            <c:strRef>
              <c:f>'Economic Downturn KPI'!$B$9:$C$9</c:f>
              <c:strCache>
                <c:ptCount val="2"/>
                <c:pt idx="0">
                  <c:v>Change in Sales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strRef>
              <c:f>'Economic Downturn KPI'!$D$5:$O$5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'Economic Downturn KPI'!$D$9:$O$9</c:f>
              <c:numCache>
                <c:formatCode>_(* #,##0_);_(* \(#,##0\);_(* "-"??_);_(@_)</c:formatCode>
                <c:ptCount val="12"/>
                <c:pt idx="0">
                  <c:v>-3000</c:v>
                </c:pt>
                <c:pt idx="1">
                  <c:v>-2400</c:v>
                </c:pt>
                <c:pt idx="2">
                  <c:v>-1800</c:v>
                </c:pt>
                <c:pt idx="3">
                  <c:v>-3600</c:v>
                </c:pt>
                <c:pt idx="4">
                  <c:v>-2400</c:v>
                </c:pt>
                <c:pt idx="5">
                  <c:v>-1800</c:v>
                </c:pt>
                <c:pt idx="6">
                  <c:v>-2700</c:v>
                </c:pt>
                <c:pt idx="7">
                  <c:v>-2100</c:v>
                </c:pt>
                <c:pt idx="8">
                  <c:v>-2100</c:v>
                </c:pt>
                <c:pt idx="9">
                  <c:v>-3300.0000000000009</c:v>
                </c:pt>
                <c:pt idx="10">
                  <c:v>-1800</c:v>
                </c:pt>
                <c:pt idx="11">
                  <c:v>-2100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CE0-48B4-984F-49563902E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352064"/>
        <c:axId val="67350528"/>
      </c:lineChart>
      <c:catAx>
        <c:axId val="67342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44640"/>
        <c:crosses val="autoZero"/>
        <c:auto val="1"/>
        <c:lblAlgn val="ctr"/>
        <c:lblOffset val="100"/>
        <c:noMultiLvlLbl val="0"/>
      </c:catAx>
      <c:valAx>
        <c:axId val="67344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42720"/>
        <c:crosses val="autoZero"/>
        <c:crossBetween val="between"/>
      </c:valAx>
      <c:valAx>
        <c:axId val="67350528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52064"/>
        <c:crosses val="max"/>
        <c:crossBetween val="between"/>
      </c:valAx>
      <c:catAx>
        <c:axId val="67352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3505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Operations Expenses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5"/>
          <c:tx>
            <c:strRef>
              <c:f>'Economic Downturn KPI'!$B$12:$C$12</c:f>
              <c:strCache>
                <c:ptCount val="2"/>
                <c:pt idx="0">
                  <c:v>OPEX Baseline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'Economic Downturn KPI'!$D$5:$O$5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'Economic Downturn KPI'!$D$12:$O$12</c:f>
              <c:numCache>
                <c:formatCode>_(* #,##0_);_(* \(#,##0\);_(* "-"??_);_(@_)</c:formatCode>
                <c:ptCount val="12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5-4CD7-A7AD-5CDD26F47E1D}"/>
            </c:ext>
          </c:extLst>
        </c:ser>
        <c:ser>
          <c:idx val="6"/>
          <c:order val="6"/>
          <c:tx>
            <c:strRef>
              <c:f>'Economic Downturn KPI'!$B$13:$C$13</c:f>
              <c:strCache>
                <c:ptCount val="2"/>
                <c:pt idx="0">
                  <c:v>OPEX Forecast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'Economic Downturn KPI'!$D$5:$O$5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'Economic Downturn KPI'!$D$13:$O$13</c:f>
              <c:numCache>
                <c:formatCode>_(* #,##0_);_(* \(#,##0\);_(* "-"??_);_(@_)</c:formatCode>
                <c:ptCount val="12"/>
                <c:pt idx="0">
                  <c:v>3200</c:v>
                </c:pt>
                <c:pt idx="1">
                  <c:v>3200</c:v>
                </c:pt>
                <c:pt idx="2">
                  <c:v>3200</c:v>
                </c:pt>
                <c:pt idx="3">
                  <c:v>3200</c:v>
                </c:pt>
                <c:pt idx="4">
                  <c:v>3200</c:v>
                </c:pt>
                <c:pt idx="5">
                  <c:v>3200</c:v>
                </c:pt>
                <c:pt idx="6">
                  <c:v>3200</c:v>
                </c:pt>
                <c:pt idx="7">
                  <c:v>3200</c:v>
                </c:pt>
                <c:pt idx="8">
                  <c:v>3200</c:v>
                </c:pt>
                <c:pt idx="9">
                  <c:v>3200</c:v>
                </c:pt>
                <c:pt idx="10">
                  <c:v>3200</c:v>
                </c:pt>
                <c:pt idx="11">
                  <c:v>3200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5-4CD7-A7AD-5CDD26F47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axId val="83977728"/>
        <c:axId val="839796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'Economic Downturn KPI'!$B$6:$C$6</c15:sqref>
                        </c15:formulaRef>
                      </c:ext>
                    </c:extLst>
                    <c:strCache>
                      <c:ptCount val="2"/>
                      <c:pt idx="0">
                        <c:v>in thousands (k)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'Economic Downturn KPI'!$D$5:$O$5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'Economic Downturn KPI'!$D$6:$O$6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BA95-4CD7-A7AD-5CDD26F47E1D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KPI'!$B$7:$C$7</c15:sqref>
                        </c15:formulaRef>
                      </c:ext>
                    </c:extLst>
                    <c:strCache>
                      <c:ptCount val="2"/>
                      <c:pt idx="0">
                        <c:v>Sales Baseline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KPI'!$D$7:$O$7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  <c:pt idx="0">
                        <c:v>10000</c:v>
                      </c:pt>
                      <c:pt idx="1">
                        <c:v>8000</c:v>
                      </c:pt>
                      <c:pt idx="2">
                        <c:v>6000</c:v>
                      </c:pt>
                      <c:pt idx="3">
                        <c:v>12000</c:v>
                      </c:pt>
                      <c:pt idx="4">
                        <c:v>8000</c:v>
                      </c:pt>
                      <c:pt idx="5">
                        <c:v>6000</c:v>
                      </c:pt>
                      <c:pt idx="6">
                        <c:v>9000</c:v>
                      </c:pt>
                      <c:pt idx="7">
                        <c:v>7000</c:v>
                      </c:pt>
                      <c:pt idx="8">
                        <c:v>7000</c:v>
                      </c:pt>
                      <c:pt idx="9">
                        <c:v>11000</c:v>
                      </c:pt>
                      <c:pt idx="10">
                        <c:v>6000</c:v>
                      </c:pt>
                      <c:pt idx="11">
                        <c:v>7000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A95-4CD7-A7AD-5CDD26F47E1D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KPI'!$B$8:$C$8</c15:sqref>
                        </c15:formulaRef>
                      </c:ext>
                    </c:extLst>
                    <c:strCache>
                      <c:ptCount val="2"/>
                      <c:pt idx="0">
                        <c:v>Sales Forecast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KPI'!$D$8:$O$8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  <c:pt idx="0">
                        <c:v>7000</c:v>
                      </c:pt>
                      <c:pt idx="1">
                        <c:v>5600</c:v>
                      </c:pt>
                      <c:pt idx="2">
                        <c:v>4200</c:v>
                      </c:pt>
                      <c:pt idx="3">
                        <c:v>8400</c:v>
                      </c:pt>
                      <c:pt idx="4">
                        <c:v>5600</c:v>
                      </c:pt>
                      <c:pt idx="5">
                        <c:v>4200</c:v>
                      </c:pt>
                      <c:pt idx="6">
                        <c:v>6300</c:v>
                      </c:pt>
                      <c:pt idx="7">
                        <c:v>4900</c:v>
                      </c:pt>
                      <c:pt idx="8">
                        <c:v>4900</c:v>
                      </c:pt>
                      <c:pt idx="9">
                        <c:v>7699.9999999999991</c:v>
                      </c:pt>
                      <c:pt idx="10">
                        <c:v>4200</c:v>
                      </c:pt>
                      <c:pt idx="11">
                        <c:v>4900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BA95-4CD7-A7AD-5CDD26F47E1D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KPI'!$B$11:$C$11</c15:sqref>
                        </c15:formulaRef>
                      </c:ext>
                    </c:extLst>
                    <c:strCache>
                      <c:ptCount val="2"/>
                      <c:pt idx="0">
                        <c:v>Change in Sales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KPI'!$D$11:$O$11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BA95-4CD7-A7AD-5CDD26F47E1D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KPI'!$B$15:$C$15</c15:sqref>
                        </c15:formulaRef>
                      </c:ext>
                    </c:extLst>
                    <c:strCache>
                      <c:ptCount val="2"/>
                      <c:pt idx="0">
                        <c:v>Change in OPEX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KPI'!$D$15:$O$15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  <c:pt idx="11" formatCode="General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BA95-4CD7-A7AD-5CDD26F47E1D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KPI'!$B$17:$C$17</c15:sqref>
                        </c15:formulaRef>
                      </c:ext>
                    </c:extLst>
                    <c:strCache>
                      <c:ptCount val="2"/>
                      <c:pt idx="0">
                        <c:v>Net Profit Baseline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KPI'!$D$17:$O$17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  <c:pt idx="0">
                        <c:v>6000</c:v>
                      </c:pt>
                      <c:pt idx="1">
                        <c:v>4000</c:v>
                      </c:pt>
                      <c:pt idx="2">
                        <c:v>2000</c:v>
                      </c:pt>
                      <c:pt idx="3">
                        <c:v>8000</c:v>
                      </c:pt>
                      <c:pt idx="4">
                        <c:v>4000</c:v>
                      </c:pt>
                      <c:pt idx="5">
                        <c:v>2000</c:v>
                      </c:pt>
                      <c:pt idx="6">
                        <c:v>5000</c:v>
                      </c:pt>
                      <c:pt idx="7">
                        <c:v>3000</c:v>
                      </c:pt>
                      <c:pt idx="8">
                        <c:v>3000</c:v>
                      </c:pt>
                      <c:pt idx="9">
                        <c:v>7000</c:v>
                      </c:pt>
                      <c:pt idx="10">
                        <c:v>2000</c:v>
                      </c:pt>
                      <c:pt idx="11">
                        <c:v>3000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BA95-4CD7-A7AD-5CDD26F47E1D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KPI'!$B$18:$C$18</c15:sqref>
                        </c15:formulaRef>
                      </c:ext>
                    </c:extLst>
                    <c:strCache>
                      <c:ptCount val="2"/>
                      <c:pt idx="0">
                        <c:v>Net Profit Forecast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KPI'!$D$18:$O$18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  <c:pt idx="0">
                        <c:v>3800</c:v>
                      </c:pt>
                      <c:pt idx="1">
                        <c:v>2400</c:v>
                      </c:pt>
                      <c:pt idx="2">
                        <c:v>1000</c:v>
                      </c:pt>
                      <c:pt idx="3">
                        <c:v>5200</c:v>
                      </c:pt>
                      <c:pt idx="4">
                        <c:v>2400</c:v>
                      </c:pt>
                      <c:pt idx="5">
                        <c:v>1000</c:v>
                      </c:pt>
                      <c:pt idx="6">
                        <c:v>3100</c:v>
                      </c:pt>
                      <c:pt idx="7">
                        <c:v>1700</c:v>
                      </c:pt>
                      <c:pt idx="8">
                        <c:v>1700</c:v>
                      </c:pt>
                      <c:pt idx="9">
                        <c:v>4499.9999999999991</c:v>
                      </c:pt>
                      <c:pt idx="10">
                        <c:v>1000</c:v>
                      </c:pt>
                      <c:pt idx="11">
                        <c:v>1700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BA95-4CD7-A7AD-5CDD26F47E1D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KPI'!$B$19:$C$19</c15:sqref>
                        </c15:formulaRef>
                      </c:ext>
                    </c:extLst>
                    <c:strCache>
                      <c:ptCount val="2"/>
                      <c:pt idx="0">
                        <c:v>Change in Net Profit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KPI'!$D$19:$O$19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  <c:pt idx="0">
                        <c:v>-2200</c:v>
                      </c:pt>
                      <c:pt idx="1">
                        <c:v>-1600</c:v>
                      </c:pt>
                      <c:pt idx="2">
                        <c:v>-1000</c:v>
                      </c:pt>
                      <c:pt idx="3">
                        <c:v>-2800</c:v>
                      </c:pt>
                      <c:pt idx="4">
                        <c:v>-1600</c:v>
                      </c:pt>
                      <c:pt idx="5">
                        <c:v>-1000</c:v>
                      </c:pt>
                      <c:pt idx="6">
                        <c:v>-1900</c:v>
                      </c:pt>
                      <c:pt idx="7">
                        <c:v>-1300</c:v>
                      </c:pt>
                      <c:pt idx="8">
                        <c:v>-1300</c:v>
                      </c:pt>
                      <c:pt idx="9">
                        <c:v>-2500.0000000000009</c:v>
                      </c:pt>
                      <c:pt idx="10">
                        <c:v>-1000</c:v>
                      </c:pt>
                      <c:pt idx="11">
                        <c:v>-1300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BA95-4CD7-A7AD-5CDD26F47E1D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7"/>
          <c:order val="7"/>
          <c:tx>
            <c:strRef>
              <c:f>'Economic Downturn KPI'!$B$14:$C$14</c:f>
              <c:strCache>
                <c:ptCount val="2"/>
                <c:pt idx="0">
                  <c:v>Change in OPEX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strRef>
              <c:f>'Economic Downturn KPI'!$D$5:$O$5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'Economic Downturn KPI'!$D$14:$O$14</c:f>
              <c:numCache>
                <c:formatCode>_(* #,##0_);_(* \(#,##0\);_(* "-"??_);_(@_)</c:formatCode>
                <c:ptCount val="12"/>
                <c:pt idx="0">
                  <c:v>800</c:v>
                </c:pt>
                <c:pt idx="1">
                  <c:v>800</c:v>
                </c:pt>
                <c:pt idx="2">
                  <c:v>800</c:v>
                </c:pt>
                <c:pt idx="3">
                  <c:v>800</c:v>
                </c:pt>
                <c:pt idx="4">
                  <c:v>800</c:v>
                </c:pt>
                <c:pt idx="5">
                  <c:v>800</c:v>
                </c:pt>
                <c:pt idx="6">
                  <c:v>800</c:v>
                </c:pt>
                <c:pt idx="7">
                  <c:v>800</c:v>
                </c:pt>
                <c:pt idx="8">
                  <c:v>800</c:v>
                </c:pt>
                <c:pt idx="9">
                  <c:v>800</c:v>
                </c:pt>
                <c:pt idx="10">
                  <c:v>800</c:v>
                </c:pt>
                <c:pt idx="11">
                  <c:v>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95-4CD7-A7AD-5CDD26F47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987072"/>
        <c:axId val="83985536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'Economic Downturn KPI'!$B$9:$C$9</c15:sqref>
                        </c15:formulaRef>
                      </c:ext>
                    </c:extLst>
                    <c:strCache>
                      <c:ptCount val="2"/>
                      <c:pt idx="0">
                        <c:v>Change in Sales</c:v>
                      </c:pt>
                    </c:strCache>
                  </c:strRef>
                </c:tx>
                <c:spPr>
                  <a:ln w="28575" cap="rnd">
                    <a:noFill/>
                    <a:round/>
                  </a:ln>
                  <a:effectLst/>
                </c:spPr>
                <c:marker>
                  <c:symbol val="square"/>
                  <c:size val="5"/>
                  <c:spPr>
                    <a:solidFill>
                      <a:srgbClr val="C00000"/>
                    </a:solidFill>
                    <a:ln w="9525">
                      <a:solidFill>
                        <a:srgbClr val="C00000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'Economic Downturn KPI'!$D$5:$O$5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'Economic Downturn KPI'!$D$9:$O$9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  <c:pt idx="0">
                        <c:v>-3000</c:v>
                      </c:pt>
                      <c:pt idx="1">
                        <c:v>-2400</c:v>
                      </c:pt>
                      <c:pt idx="2">
                        <c:v>-1800</c:v>
                      </c:pt>
                      <c:pt idx="3">
                        <c:v>-3600</c:v>
                      </c:pt>
                      <c:pt idx="4">
                        <c:v>-2400</c:v>
                      </c:pt>
                      <c:pt idx="5">
                        <c:v>-1800</c:v>
                      </c:pt>
                      <c:pt idx="6">
                        <c:v>-2700</c:v>
                      </c:pt>
                      <c:pt idx="7">
                        <c:v>-2100</c:v>
                      </c:pt>
                      <c:pt idx="8">
                        <c:v>-2100</c:v>
                      </c:pt>
                      <c:pt idx="9">
                        <c:v>-3300.0000000000009</c:v>
                      </c:pt>
                      <c:pt idx="10">
                        <c:v>-1800</c:v>
                      </c:pt>
                      <c:pt idx="11">
                        <c:v>-2100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6-BA95-4CD7-A7AD-5CDD26F47E1D}"/>
                  </c:ext>
                </c:extLst>
              </c15:ser>
            </c15:filteredLineSeries>
          </c:ext>
        </c:extLst>
      </c:lineChart>
      <c:catAx>
        <c:axId val="83977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979648"/>
        <c:crosses val="autoZero"/>
        <c:auto val="1"/>
        <c:lblAlgn val="ctr"/>
        <c:lblOffset val="100"/>
        <c:noMultiLvlLbl val="0"/>
      </c:catAx>
      <c:valAx>
        <c:axId val="839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977728"/>
        <c:crosses val="autoZero"/>
        <c:crossBetween val="between"/>
      </c:valAx>
      <c:valAx>
        <c:axId val="83985536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987072"/>
        <c:crosses val="max"/>
        <c:crossBetween val="between"/>
      </c:valAx>
      <c:catAx>
        <c:axId val="83987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39855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Net Profit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9"/>
          <c:order val="9"/>
          <c:tx>
            <c:strRef>
              <c:f>'Economic Downturn KPI'!$B$17:$C$17</c:f>
              <c:strCache>
                <c:ptCount val="2"/>
                <c:pt idx="0">
                  <c:v>Net Profit Baseline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'Economic Downturn KPI'!$D$5:$O$5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'Economic Downturn KPI'!$D$17:$O$17</c:f>
              <c:numCache>
                <c:formatCode>_(* #,##0_);_(* \(#,##0\);_(* "-"??_);_(@_)</c:formatCode>
                <c:ptCount val="12"/>
                <c:pt idx="0">
                  <c:v>6000</c:v>
                </c:pt>
                <c:pt idx="1">
                  <c:v>4000</c:v>
                </c:pt>
                <c:pt idx="2">
                  <c:v>2000</c:v>
                </c:pt>
                <c:pt idx="3">
                  <c:v>8000</c:v>
                </c:pt>
                <c:pt idx="4">
                  <c:v>4000</c:v>
                </c:pt>
                <c:pt idx="5">
                  <c:v>2000</c:v>
                </c:pt>
                <c:pt idx="6">
                  <c:v>5000</c:v>
                </c:pt>
                <c:pt idx="7">
                  <c:v>3000</c:v>
                </c:pt>
                <c:pt idx="8">
                  <c:v>3000</c:v>
                </c:pt>
                <c:pt idx="9">
                  <c:v>7000</c:v>
                </c:pt>
                <c:pt idx="10">
                  <c:v>2000</c:v>
                </c:pt>
                <c:pt idx="11">
                  <c:v>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C-4197-B00E-81C7B4573BF0}"/>
            </c:ext>
          </c:extLst>
        </c:ser>
        <c:ser>
          <c:idx val="10"/>
          <c:order val="10"/>
          <c:tx>
            <c:strRef>
              <c:f>'Economic Downturn KPI'!$B$18:$C$18</c:f>
              <c:strCache>
                <c:ptCount val="2"/>
                <c:pt idx="0">
                  <c:v>Net Profit Forecast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'Economic Downturn KPI'!$D$5:$O$5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'Economic Downturn KPI'!$D$18:$O$18</c:f>
              <c:numCache>
                <c:formatCode>_(* #,##0_);_(* \(#,##0\);_(* "-"??_);_(@_)</c:formatCode>
                <c:ptCount val="12"/>
                <c:pt idx="0">
                  <c:v>3800</c:v>
                </c:pt>
                <c:pt idx="1">
                  <c:v>2400</c:v>
                </c:pt>
                <c:pt idx="2">
                  <c:v>1000</c:v>
                </c:pt>
                <c:pt idx="3">
                  <c:v>5200</c:v>
                </c:pt>
                <c:pt idx="4">
                  <c:v>2400</c:v>
                </c:pt>
                <c:pt idx="5">
                  <c:v>1000</c:v>
                </c:pt>
                <c:pt idx="6">
                  <c:v>3100</c:v>
                </c:pt>
                <c:pt idx="7">
                  <c:v>1700</c:v>
                </c:pt>
                <c:pt idx="8">
                  <c:v>1700</c:v>
                </c:pt>
                <c:pt idx="9">
                  <c:v>4499.9999999999991</c:v>
                </c:pt>
                <c:pt idx="10">
                  <c:v>1000</c:v>
                </c:pt>
                <c:pt idx="11">
                  <c:v>1700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2C-4197-B00E-81C7B4573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axId val="74467968"/>
        <c:axId val="7447424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'Economic Downturn KPI'!$B$6:$C$6</c15:sqref>
                        </c15:formulaRef>
                      </c:ext>
                    </c:extLst>
                    <c:strCache>
                      <c:ptCount val="2"/>
                      <c:pt idx="0">
                        <c:v>in thousands (k)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'Economic Downturn KPI'!$D$5:$O$5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'Economic Downturn KPI'!$D$6:$O$6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6D2C-4197-B00E-81C7B4573BF0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KPI'!$B$7:$C$7</c15:sqref>
                        </c15:formulaRef>
                      </c:ext>
                    </c:extLst>
                    <c:strCache>
                      <c:ptCount val="2"/>
                      <c:pt idx="0">
                        <c:v>Sales Baseline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KPI'!$D$7:$O$7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  <c:pt idx="0">
                        <c:v>10000</c:v>
                      </c:pt>
                      <c:pt idx="1">
                        <c:v>8000</c:v>
                      </c:pt>
                      <c:pt idx="2">
                        <c:v>6000</c:v>
                      </c:pt>
                      <c:pt idx="3">
                        <c:v>12000</c:v>
                      </c:pt>
                      <c:pt idx="4">
                        <c:v>8000</c:v>
                      </c:pt>
                      <c:pt idx="5">
                        <c:v>6000</c:v>
                      </c:pt>
                      <c:pt idx="6">
                        <c:v>9000</c:v>
                      </c:pt>
                      <c:pt idx="7">
                        <c:v>7000</c:v>
                      </c:pt>
                      <c:pt idx="8">
                        <c:v>7000</c:v>
                      </c:pt>
                      <c:pt idx="9">
                        <c:v>11000</c:v>
                      </c:pt>
                      <c:pt idx="10">
                        <c:v>6000</c:v>
                      </c:pt>
                      <c:pt idx="11">
                        <c:v>7000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6D2C-4197-B00E-81C7B4573BF0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KPI'!$B$8:$C$8</c15:sqref>
                        </c15:formulaRef>
                      </c:ext>
                    </c:extLst>
                    <c:strCache>
                      <c:ptCount val="2"/>
                      <c:pt idx="0">
                        <c:v>Sales Forecast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KPI'!$D$8:$O$8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  <c:pt idx="0">
                        <c:v>7000</c:v>
                      </c:pt>
                      <c:pt idx="1">
                        <c:v>5600</c:v>
                      </c:pt>
                      <c:pt idx="2">
                        <c:v>4200</c:v>
                      </c:pt>
                      <c:pt idx="3">
                        <c:v>8400</c:v>
                      </c:pt>
                      <c:pt idx="4">
                        <c:v>5600</c:v>
                      </c:pt>
                      <c:pt idx="5">
                        <c:v>4200</c:v>
                      </c:pt>
                      <c:pt idx="6">
                        <c:v>6300</c:v>
                      </c:pt>
                      <c:pt idx="7">
                        <c:v>4900</c:v>
                      </c:pt>
                      <c:pt idx="8">
                        <c:v>4900</c:v>
                      </c:pt>
                      <c:pt idx="9">
                        <c:v>7699.9999999999991</c:v>
                      </c:pt>
                      <c:pt idx="10">
                        <c:v>4200</c:v>
                      </c:pt>
                      <c:pt idx="11">
                        <c:v>4900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D2C-4197-B00E-81C7B4573BF0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KPI'!$B$11:$C$11</c15:sqref>
                        </c15:formulaRef>
                      </c:ext>
                    </c:extLst>
                    <c:strCache>
                      <c:ptCount val="2"/>
                      <c:pt idx="0">
                        <c:v>Change in Sales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KPI'!$D$11:$O$11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D2C-4197-B00E-81C7B4573BF0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KPI'!$B$12:$C$12</c15:sqref>
                        </c15:formulaRef>
                      </c:ext>
                    </c:extLst>
                    <c:strCache>
                      <c:ptCount val="2"/>
                      <c:pt idx="0">
                        <c:v>OPEX Baseline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KPI'!$D$12:$O$12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  <c:pt idx="0">
                        <c:v>4000</c:v>
                      </c:pt>
                      <c:pt idx="1">
                        <c:v>4000</c:v>
                      </c:pt>
                      <c:pt idx="2">
                        <c:v>4000</c:v>
                      </c:pt>
                      <c:pt idx="3">
                        <c:v>4000</c:v>
                      </c:pt>
                      <c:pt idx="4">
                        <c:v>4000</c:v>
                      </c:pt>
                      <c:pt idx="5">
                        <c:v>4000</c:v>
                      </c:pt>
                      <c:pt idx="6">
                        <c:v>4000</c:v>
                      </c:pt>
                      <c:pt idx="7">
                        <c:v>4000</c:v>
                      </c:pt>
                      <c:pt idx="8">
                        <c:v>4000</c:v>
                      </c:pt>
                      <c:pt idx="9">
                        <c:v>4000</c:v>
                      </c:pt>
                      <c:pt idx="10">
                        <c:v>4000</c:v>
                      </c:pt>
                      <c:pt idx="11">
                        <c:v>4000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D2C-4197-B00E-81C7B4573BF0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KPI'!$B$13:$C$13</c15:sqref>
                        </c15:formulaRef>
                      </c:ext>
                    </c:extLst>
                    <c:strCache>
                      <c:ptCount val="2"/>
                      <c:pt idx="0">
                        <c:v>OPEX Forecast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KPI'!$D$13:$O$13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  <c:pt idx="0">
                        <c:v>3200</c:v>
                      </c:pt>
                      <c:pt idx="1">
                        <c:v>3200</c:v>
                      </c:pt>
                      <c:pt idx="2">
                        <c:v>3200</c:v>
                      </c:pt>
                      <c:pt idx="3">
                        <c:v>3200</c:v>
                      </c:pt>
                      <c:pt idx="4">
                        <c:v>3200</c:v>
                      </c:pt>
                      <c:pt idx="5">
                        <c:v>3200</c:v>
                      </c:pt>
                      <c:pt idx="6">
                        <c:v>3200</c:v>
                      </c:pt>
                      <c:pt idx="7">
                        <c:v>3200</c:v>
                      </c:pt>
                      <c:pt idx="8">
                        <c:v>3200</c:v>
                      </c:pt>
                      <c:pt idx="9">
                        <c:v>3200</c:v>
                      </c:pt>
                      <c:pt idx="10">
                        <c:v>3200</c:v>
                      </c:pt>
                      <c:pt idx="11">
                        <c:v>3200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6D2C-4197-B00E-81C7B4573BF0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KPI'!$B$14:$C$14</c15:sqref>
                        </c15:formulaRef>
                      </c:ext>
                    </c:extLst>
                    <c:strCache>
                      <c:ptCount val="2"/>
                      <c:pt idx="0">
                        <c:v>Change in OPEX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KPI'!$D$14:$O$14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  <c:pt idx="0">
                        <c:v>800</c:v>
                      </c:pt>
                      <c:pt idx="1">
                        <c:v>800</c:v>
                      </c:pt>
                      <c:pt idx="2">
                        <c:v>800</c:v>
                      </c:pt>
                      <c:pt idx="3">
                        <c:v>800</c:v>
                      </c:pt>
                      <c:pt idx="4">
                        <c:v>800</c:v>
                      </c:pt>
                      <c:pt idx="5">
                        <c:v>800</c:v>
                      </c:pt>
                      <c:pt idx="6">
                        <c:v>800</c:v>
                      </c:pt>
                      <c:pt idx="7">
                        <c:v>800</c:v>
                      </c:pt>
                      <c:pt idx="8">
                        <c:v>800</c:v>
                      </c:pt>
                      <c:pt idx="9">
                        <c:v>800</c:v>
                      </c:pt>
                      <c:pt idx="10">
                        <c:v>800</c:v>
                      </c:pt>
                      <c:pt idx="11">
                        <c:v>800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6D2C-4197-B00E-81C7B4573BF0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KPI'!$B$15:$C$15</c15:sqref>
                        </c15:formulaRef>
                      </c:ext>
                    </c:extLst>
                    <c:strCache>
                      <c:ptCount val="2"/>
                      <c:pt idx="0">
                        <c:v>Change in OPEX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'Economic Downturn KPI'!$D$15:$O$15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  <c:pt idx="11" formatCode="General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6D2C-4197-B00E-81C7B4573BF0}"/>
                  </c:ext>
                </c:extLst>
              </c15:ser>
            </c15:filteredBarSeries>
          </c:ext>
        </c:extLst>
      </c:barChart>
      <c:lineChart>
        <c:grouping val="stacked"/>
        <c:varyColors val="0"/>
        <c:ser>
          <c:idx val="11"/>
          <c:order val="11"/>
          <c:tx>
            <c:strRef>
              <c:f>'Economic Downturn KPI'!$B$19:$C$19</c:f>
              <c:strCache>
                <c:ptCount val="2"/>
                <c:pt idx="0">
                  <c:v>Change in Net Profit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strRef>
              <c:f>'Economic Downturn KPI'!$D$5:$O$5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'Economic Downturn KPI'!$D$19:$O$19</c:f>
              <c:numCache>
                <c:formatCode>_(* #,##0_);_(* \(#,##0\);_(* "-"??_);_(@_)</c:formatCode>
                <c:ptCount val="12"/>
                <c:pt idx="0">
                  <c:v>-2200</c:v>
                </c:pt>
                <c:pt idx="1">
                  <c:v>-1600</c:v>
                </c:pt>
                <c:pt idx="2">
                  <c:v>-1000</c:v>
                </c:pt>
                <c:pt idx="3">
                  <c:v>-2800</c:v>
                </c:pt>
                <c:pt idx="4">
                  <c:v>-1600</c:v>
                </c:pt>
                <c:pt idx="5">
                  <c:v>-1000</c:v>
                </c:pt>
                <c:pt idx="6">
                  <c:v>-1900</c:v>
                </c:pt>
                <c:pt idx="7">
                  <c:v>-1300</c:v>
                </c:pt>
                <c:pt idx="8">
                  <c:v>-1300</c:v>
                </c:pt>
                <c:pt idx="9">
                  <c:v>-2500.0000000000009</c:v>
                </c:pt>
                <c:pt idx="10">
                  <c:v>-1000</c:v>
                </c:pt>
                <c:pt idx="11">
                  <c:v>-1300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2C-4197-B00E-81C7B4573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485760"/>
        <c:axId val="74475776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'Economic Downturn KPI'!$B$9:$C$9</c15:sqref>
                        </c15:formulaRef>
                      </c:ext>
                    </c:extLst>
                    <c:strCache>
                      <c:ptCount val="2"/>
                      <c:pt idx="0">
                        <c:v>Change in Sales</c:v>
                      </c:pt>
                    </c:strCache>
                  </c:strRef>
                </c:tx>
                <c:spPr>
                  <a:ln w="28575" cap="rnd">
                    <a:noFill/>
                    <a:round/>
                  </a:ln>
                  <a:effectLst/>
                </c:spPr>
                <c:marker>
                  <c:symbol val="square"/>
                  <c:size val="5"/>
                  <c:spPr>
                    <a:solidFill>
                      <a:srgbClr val="C00000"/>
                    </a:solidFill>
                    <a:ln w="9525">
                      <a:solidFill>
                        <a:srgbClr val="C00000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'Economic Downturn KPI'!$D$5:$O$5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'Economic Downturn KPI'!$D$9:$O$9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  <c:pt idx="0">
                        <c:v>-3000</c:v>
                      </c:pt>
                      <c:pt idx="1">
                        <c:v>-2400</c:v>
                      </c:pt>
                      <c:pt idx="2">
                        <c:v>-1800</c:v>
                      </c:pt>
                      <c:pt idx="3">
                        <c:v>-3600</c:v>
                      </c:pt>
                      <c:pt idx="4">
                        <c:v>-2400</c:v>
                      </c:pt>
                      <c:pt idx="5">
                        <c:v>-1800</c:v>
                      </c:pt>
                      <c:pt idx="6">
                        <c:v>-2700</c:v>
                      </c:pt>
                      <c:pt idx="7">
                        <c:v>-2100</c:v>
                      </c:pt>
                      <c:pt idx="8">
                        <c:v>-2100</c:v>
                      </c:pt>
                      <c:pt idx="9">
                        <c:v>-3300.0000000000009</c:v>
                      </c:pt>
                      <c:pt idx="10">
                        <c:v>-1800</c:v>
                      </c:pt>
                      <c:pt idx="11">
                        <c:v>-2100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6-6D2C-4197-B00E-81C7B4573BF0}"/>
                  </c:ext>
                </c:extLst>
              </c15:ser>
            </c15:filteredLineSeries>
          </c:ext>
        </c:extLst>
      </c:lineChart>
      <c:catAx>
        <c:axId val="7446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474240"/>
        <c:crosses val="autoZero"/>
        <c:auto val="1"/>
        <c:lblAlgn val="ctr"/>
        <c:lblOffset val="100"/>
        <c:noMultiLvlLbl val="0"/>
      </c:catAx>
      <c:valAx>
        <c:axId val="7447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467968"/>
        <c:crosses val="autoZero"/>
        <c:crossBetween val="between"/>
      </c:valAx>
      <c:valAx>
        <c:axId val="74475776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485760"/>
        <c:crosses val="max"/>
        <c:crossBetween val="between"/>
      </c:valAx>
      <c:catAx>
        <c:axId val="74485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4757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2"/>
          <c:tx>
            <c:strRef>
              <c:f>'Healthcare KPI'!$B$9:$C$9</c:f>
              <c:strCache>
                <c:ptCount val="2"/>
                <c:pt idx="0">
                  <c:v>Operating Expense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'Healthcare KPI'!$D$6:$P$6</c15:sqref>
                  </c15:fullRef>
                </c:ext>
              </c:extLst>
              <c:f>'Healthcare KPI'!$E$6:$P$6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'Healthcare KPI'!$D$9:$P$9</c15:sqref>
                  </c15:fullRef>
                </c:ext>
              </c:extLst>
              <c:f>'Healthcare KPI'!$E$9:$P$9</c:f>
              <c:numCache>
                <c:formatCode>_(* #,##0_);_(* \(#,##0\);_(* "-"??_);_(@_)</c:formatCode>
                <c:ptCount val="12"/>
                <c:pt idx="0">
                  <c:v>8800</c:v>
                </c:pt>
                <c:pt idx="1">
                  <c:v>7600</c:v>
                </c:pt>
                <c:pt idx="2">
                  <c:v>5640</c:v>
                </c:pt>
                <c:pt idx="3">
                  <c:v>10680</c:v>
                </c:pt>
                <c:pt idx="4">
                  <c:v>7360</c:v>
                </c:pt>
                <c:pt idx="5">
                  <c:v>5820</c:v>
                </c:pt>
                <c:pt idx="6">
                  <c:v>7920</c:v>
                </c:pt>
                <c:pt idx="7">
                  <c:v>6510</c:v>
                </c:pt>
                <c:pt idx="8">
                  <c:v>2850</c:v>
                </c:pt>
                <c:pt idx="9">
                  <c:v>9460</c:v>
                </c:pt>
                <c:pt idx="10">
                  <c:v>5520</c:v>
                </c:pt>
                <c:pt idx="11">
                  <c:v>6160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37-4E63-BD97-D7B6F26FA5B1}"/>
            </c:ext>
          </c:extLst>
        </c:ser>
        <c:ser>
          <c:idx val="3"/>
          <c:order val="3"/>
          <c:tx>
            <c:strRef>
              <c:f>'Healthcare KPI'!$B$10:$C$10</c:f>
              <c:strCache>
                <c:ptCount val="2"/>
                <c:pt idx="0">
                  <c:v>Operating Profit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'Healthcare KPI'!$D$6:$P$6</c15:sqref>
                  </c15:fullRef>
                </c:ext>
              </c:extLst>
              <c:f>'Healthcare KPI'!$E$6:$P$6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'Healthcare KPI'!$D$10:$P$10</c15:sqref>
                  </c15:fullRef>
                </c:ext>
              </c:extLst>
              <c:f>'Healthcare KPI'!$E$10:$P$10</c:f>
              <c:numCache>
                <c:formatCode>_(* #,##0_);_(* \(#,##0\);_(* "-"??_);_(@_)</c:formatCode>
                <c:ptCount val="12"/>
                <c:pt idx="0">
                  <c:v>1200</c:v>
                </c:pt>
                <c:pt idx="1">
                  <c:v>400</c:v>
                </c:pt>
                <c:pt idx="2">
                  <c:v>360</c:v>
                </c:pt>
                <c:pt idx="3">
                  <c:v>1320</c:v>
                </c:pt>
                <c:pt idx="4">
                  <c:v>640</c:v>
                </c:pt>
                <c:pt idx="5">
                  <c:v>180</c:v>
                </c:pt>
                <c:pt idx="6">
                  <c:v>1080</c:v>
                </c:pt>
                <c:pt idx="7">
                  <c:v>490</c:v>
                </c:pt>
                <c:pt idx="8">
                  <c:v>150</c:v>
                </c:pt>
                <c:pt idx="9">
                  <c:v>1540</c:v>
                </c:pt>
                <c:pt idx="10">
                  <c:v>480</c:v>
                </c:pt>
                <c:pt idx="11">
                  <c:v>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37-4E63-BD97-D7B6F26FA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7996672"/>
        <c:axId val="1279985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'Healthcare KPI'!$B$7:$C$7</c15:sqref>
                        </c15:formulaRef>
                      </c:ext>
                    </c:extLst>
                    <c:strCache>
                      <c:ptCount val="2"/>
                      <c:pt idx="0">
                        <c:v>in thousands (k)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'Healthcare KPI'!$D$6:$P$6</c15:sqref>
                        </c15:fullRef>
                        <c15:formulaRef>
                          <c15:sqref>'Healthcare KPI'!$E$6:$P$6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'Healthcare KPI'!$D$7:$P$7</c15:sqref>
                        </c15:fullRef>
                        <c15:formulaRef>
                          <c15:sqref>'Healthcare KPI'!$E$7:$P$7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8A37-4E63-BD97-D7B6F26FA5B1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'Healthcare KPI'!$B$8:$C$8</c15:sqref>
                        </c15:formulaRef>
                      </c:ext>
                    </c:extLst>
                    <c:strCache>
                      <c:ptCount val="2"/>
                      <c:pt idx="0">
                        <c:v>Service Revenue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'Healthcare KPI'!$D$6:$P$6</c15:sqref>
                        </c15:fullRef>
                        <c15:formulaRef>
                          <c15:sqref>'Healthcare KPI'!$E$6:$P$6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'Healthcare KPI'!$D$8:$P$8</c15:sqref>
                        </c15:fullRef>
                        <c15:formulaRef>
                          <c15:sqref>'Healthcare KPI'!$E$8:$P$8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  <c:pt idx="0">
                        <c:v>10000</c:v>
                      </c:pt>
                      <c:pt idx="1">
                        <c:v>8000</c:v>
                      </c:pt>
                      <c:pt idx="2">
                        <c:v>6000</c:v>
                      </c:pt>
                      <c:pt idx="3">
                        <c:v>12000</c:v>
                      </c:pt>
                      <c:pt idx="4">
                        <c:v>8000</c:v>
                      </c:pt>
                      <c:pt idx="5">
                        <c:v>6000</c:v>
                      </c:pt>
                      <c:pt idx="6">
                        <c:v>9000</c:v>
                      </c:pt>
                      <c:pt idx="7">
                        <c:v>7000</c:v>
                      </c:pt>
                      <c:pt idx="8">
                        <c:v>3000</c:v>
                      </c:pt>
                      <c:pt idx="9">
                        <c:v>11000</c:v>
                      </c:pt>
                      <c:pt idx="10">
                        <c:v>6000</c:v>
                      </c:pt>
                      <c:pt idx="11">
                        <c:v>7000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A37-4E63-BD97-D7B6F26FA5B1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'Healthcare KPI'!$B$12:$C$12</c15:sqref>
                        </c15:formulaRef>
                      </c:ext>
                    </c:extLst>
                    <c:strCache>
                      <c:ptCount val="2"/>
                      <c:pt idx="0">
                        <c:v>Operatng Profit Margin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'Healthcare KPI'!$D$6:$P$6</c15:sqref>
                        </c15:fullRef>
                        <c15:formulaRef>
                          <c15:sqref>'Healthcare KPI'!$E$6:$P$6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'Healthcare KPI'!$D$12:$P$12</c15:sqref>
                        </c15:fullRef>
                        <c15:formulaRef>
                          <c15:sqref>'Healthcare KPI'!$E$12:$P$12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A37-4E63-BD97-D7B6F26FA5B1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'Healthcare KPI'!$B$13:$C$13</c15:sqref>
                        </c15:formulaRef>
                      </c:ext>
                    </c:extLst>
                    <c:strCache>
                      <c:ptCount val="2"/>
                      <c:pt idx="0">
                        <c:v>Accounts Receivables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'Healthcare KPI'!$D$6:$P$6</c15:sqref>
                        </c15:fullRef>
                        <c15:formulaRef>
                          <c15:sqref>'Healthcare KPI'!$E$6:$P$6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'Healthcare KPI'!$D$13:$P$13</c15:sqref>
                        </c15:fullRef>
                        <c15:formulaRef>
                          <c15:sqref>'Healthcare KPI'!$E$13:$P$13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  <c:pt idx="0">
                        <c:v>5480</c:v>
                      </c:pt>
                      <c:pt idx="1">
                        <c:v>5360</c:v>
                      </c:pt>
                      <c:pt idx="2">
                        <c:v>5440</c:v>
                      </c:pt>
                      <c:pt idx="3">
                        <c:v>5380</c:v>
                      </c:pt>
                      <c:pt idx="4">
                        <c:v>5560</c:v>
                      </c:pt>
                      <c:pt idx="5">
                        <c:v>5640</c:v>
                      </c:pt>
                      <c:pt idx="6">
                        <c:v>5500</c:v>
                      </c:pt>
                      <c:pt idx="7">
                        <c:v>5420</c:v>
                      </c:pt>
                      <c:pt idx="8">
                        <c:v>5400</c:v>
                      </c:pt>
                      <c:pt idx="9">
                        <c:v>5340</c:v>
                      </c:pt>
                      <c:pt idx="10">
                        <c:v>5380</c:v>
                      </c:pt>
                      <c:pt idx="11">
                        <c:v>5400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A37-4E63-BD97-D7B6F26FA5B1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'Healthcare KPI'!$B$14:$C$14</c15:sqref>
                        </c15:formulaRef>
                      </c:ext>
                    </c:extLst>
                    <c:strCache>
                      <c:ptCount val="2"/>
                      <c:pt idx="0">
                        <c:v>Change in AR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'Healthcare KPI'!$D$6:$P$6</c15:sqref>
                        </c15:fullRef>
                        <c15:formulaRef>
                          <c15:sqref>'Healthcare KPI'!$E$6:$P$6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'Healthcare KPI'!$D$14:$P$14</c15:sqref>
                        </c15:fullRef>
                        <c15:formulaRef>
                          <c15:sqref>'Healthcare KPI'!$E$14:$P$14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  <c:pt idx="0">
                        <c:v>-440</c:v>
                      </c:pt>
                      <c:pt idx="1">
                        <c:v>-120</c:v>
                      </c:pt>
                      <c:pt idx="2">
                        <c:v>80</c:v>
                      </c:pt>
                      <c:pt idx="3">
                        <c:v>-60</c:v>
                      </c:pt>
                      <c:pt idx="4">
                        <c:v>180</c:v>
                      </c:pt>
                      <c:pt idx="5">
                        <c:v>80</c:v>
                      </c:pt>
                      <c:pt idx="6">
                        <c:v>-140</c:v>
                      </c:pt>
                      <c:pt idx="7">
                        <c:v>-80</c:v>
                      </c:pt>
                      <c:pt idx="8">
                        <c:v>-20</c:v>
                      </c:pt>
                      <c:pt idx="9">
                        <c:v>-60</c:v>
                      </c:pt>
                      <c:pt idx="10">
                        <c:v>40</c:v>
                      </c:pt>
                      <c:pt idx="11">
                        <c:v>20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8A37-4E63-BD97-D7B6F26FA5B1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'Healthcare KPI'!$B$15:$C$15</c15:sqref>
                        </c15:formulaRef>
                      </c:ext>
                    </c:extLst>
                    <c:strCache>
                      <c:ptCount val="2"/>
                      <c:pt idx="0">
                        <c:v>AR Days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'Healthcare KPI'!$D$6:$P$6</c15:sqref>
                        </c15:fullRef>
                        <c15:formulaRef>
                          <c15:sqref>'Healthcare KPI'!$E$6:$P$6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'Healthcare KPI'!$D$15:$P$15</c15:sqref>
                        </c15:fullRef>
                        <c15:formulaRef>
                          <c15:sqref>'Healthcare KPI'!$E$15:$P$15</c15:sqref>
                        </c15:formulaRef>
                      </c:ext>
                    </c:extLst>
                    <c:numCache>
                      <c:formatCode>_(* #,##0.0_);_(* \(#,##0.0\);_(* "-"??_);_(@_)</c:formatCode>
                      <c:ptCount val="12"/>
                      <c:pt idx="0">
                        <c:v>21.50752688172043</c:v>
                      </c:pt>
                      <c:pt idx="1">
                        <c:v>21.036559139784945</c:v>
                      </c:pt>
                      <c:pt idx="2">
                        <c:v>21.350537634408603</c:v>
                      </c:pt>
                      <c:pt idx="3">
                        <c:v>21.115053763440859</c:v>
                      </c:pt>
                      <c:pt idx="4">
                        <c:v>21.821505376344085</c:v>
                      </c:pt>
                      <c:pt idx="5">
                        <c:v>22.135483870967743</c:v>
                      </c:pt>
                      <c:pt idx="6">
                        <c:v>21.586021505376344</c:v>
                      </c:pt>
                      <c:pt idx="7">
                        <c:v>21.272043010752689</c:v>
                      </c:pt>
                      <c:pt idx="8">
                        <c:v>21.193548387096776</c:v>
                      </c:pt>
                      <c:pt idx="9">
                        <c:v>20.958064516129031</c:v>
                      </c:pt>
                      <c:pt idx="10">
                        <c:v>21.115053763440859</c:v>
                      </c:pt>
                      <c:pt idx="11">
                        <c:v>21.193548387096776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8A37-4E63-BD97-D7B6F26FA5B1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'Healthcare KPI'!$B$16:$C$16</c15:sqref>
                        </c15:formulaRef>
                      </c:ext>
                    </c:extLst>
                    <c:strCache>
                      <c:ptCount val="2"/>
                      <c:pt idx="0">
                        <c:v>AR Days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'Healthcare KPI'!$D$6:$P$6</c15:sqref>
                        </c15:fullRef>
                        <c15:formulaRef>
                          <c15:sqref>'Healthcare KPI'!$E$6:$P$6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'Healthcare KPI'!$D$16:$P$16</c15:sqref>
                        </c15:fullRef>
                        <c15:formulaRef>
                          <c15:sqref>'Healthcare KPI'!$E$16:$P$16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8A37-4E63-BD97-D7B6F26FA5B1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'Healthcare KPI'!$B$17:$C$17</c15:sqref>
                        </c15:formulaRef>
                      </c:ext>
                    </c:extLst>
                    <c:strCache>
                      <c:ptCount val="2"/>
                      <c:pt idx="0">
                        <c:v>Cash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'Healthcare KPI'!$D$6:$P$6</c15:sqref>
                        </c15:fullRef>
                        <c15:formulaRef>
                          <c15:sqref>'Healthcare KPI'!$E$6:$P$6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'Healthcare KPI'!$D$17:$P$17</c15:sqref>
                        </c15:fullRef>
                        <c15:formulaRef>
                          <c15:sqref>'Healthcare KPI'!$E$17:$P$17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  <c:pt idx="0">
                        <c:v>2640</c:v>
                      </c:pt>
                      <c:pt idx="1">
                        <c:v>3160</c:v>
                      </c:pt>
                      <c:pt idx="2">
                        <c:v>3440</c:v>
                      </c:pt>
                      <c:pt idx="3">
                        <c:v>4820</c:v>
                      </c:pt>
                      <c:pt idx="4">
                        <c:v>5280</c:v>
                      </c:pt>
                      <c:pt idx="5">
                        <c:v>5380</c:v>
                      </c:pt>
                      <c:pt idx="6">
                        <c:v>6600</c:v>
                      </c:pt>
                      <c:pt idx="7">
                        <c:v>7170</c:v>
                      </c:pt>
                      <c:pt idx="8">
                        <c:v>7340</c:v>
                      </c:pt>
                      <c:pt idx="9">
                        <c:v>8940</c:v>
                      </c:pt>
                      <c:pt idx="10">
                        <c:v>9380</c:v>
                      </c:pt>
                      <c:pt idx="11">
                        <c:v>10200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8A37-4E63-BD97-D7B6F26FA5B1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'Healthcare KPI'!$B$18:$C$18</c15:sqref>
                        </c15:formulaRef>
                      </c:ext>
                    </c:extLst>
                    <c:strCache>
                      <c:ptCount val="2"/>
                      <c:pt idx="0">
                        <c:v>Days Cash on Hand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'Healthcare KPI'!$D$6:$P$6</c15:sqref>
                        </c15:fullRef>
                        <c15:formulaRef>
                          <c15:sqref>'Healthcare KPI'!$E$6:$P$6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'Healthcare KPI'!$D$18:$P$18</c15:sqref>
                        </c15:fullRef>
                        <c15:formulaRef>
                          <c15:sqref>'Healthcare KPI'!$E$18:$P$18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  <c:pt idx="0">
                        <c:v>137.134724857685</c:v>
                      </c:pt>
                      <c:pt idx="1">
                        <c:v>164.14611005692601</c:v>
                      </c:pt>
                      <c:pt idx="2">
                        <c:v>178.69070208728652</c:v>
                      </c:pt>
                      <c:pt idx="3">
                        <c:v>250.37476280834912</c:v>
                      </c:pt>
                      <c:pt idx="4">
                        <c:v>274.26944971537</c:v>
                      </c:pt>
                      <c:pt idx="5">
                        <c:v>279.46394686907018</c:v>
                      </c:pt>
                      <c:pt idx="6">
                        <c:v>342.8368121442125</c:v>
                      </c:pt>
                      <c:pt idx="7">
                        <c:v>372.44544592030354</c:v>
                      </c:pt>
                      <c:pt idx="8">
                        <c:v>381.27609108159385</c:v>
                      </c:pt>
                      <c:pt idx="9">
                        <c:v>464.38804554079695</c:v>
                      </c:pt>
                      <c:pt idx="10">
                        <c:v>487.2438330170778</c:v>
                      </c:pt>
                      <c:pt idx="11">
                        <c:v>529.83870967741939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8A37-4E63-BD97-D7B6F26FA5B1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4"/>
          <c:order val="4"/>
          <c:tx>
            <c:strRef>
              <c:f>'Healthcare KPI'!$B$11:$C$11</c:f>
              <c:strCache>
                <c:ptCount val="2"/>
                <c:pt idx="0">
                  <c:v>Operatng Profit Margin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'Healthcare KPI'!$D$6:$P$6</c15:sqref>
                  </c15:fullRef>
                </c:ext>
              </c:extLst>
              <c:f>'Healthcare KPI'!$E$6:$P$6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'Healthcare KPI'!$D$11:$P$11</c15:sqref>
                  </c15:fullRef>
                </c:ext>
              </c:extLst>
              <c:f>'Healthcare KPI'!$E$11:$P$11</c:f>
              <c:numCache>
                <c:formatCode>0%</c:formatCode>
                <c:ptCount val="12"/>
                <c:pt idx="0">
                  <c:v>0.12</c:v>
                </c:pt>
                <c:pt idx="1">
                  <c:v>0.05</c:v>
                </c:pt>
                <c:pt idx="2">
                  <c:v>0.06</c:v>
                </c:pt>
                <c:pt idx="3">
                  <c:v>0.11</c:v>
                </c:pt>
                <c:pt idx="4">
                  <c:v>0.08</c:v>
                </c:pt>
                <c:pt idx="5">
                  <c:v>0.03</c:v>
                </c:pt>
                <c:pt idx="6">
                  <c:v>0.12</c:v>
                </c:pt>
                <c:pt idx="7">
                  <c:v>7.0000000000000007E-2</c:v>
                </c:pt>
                <c:pt idx="8">
                  <c:v>0.05</c:v>
                </c:pt>
                <c:pt idx="9">
                  <c:v>0.14000000000000001</c:v>
                </c:pt>
                <c:pt idx="10">
                  <c:v>0.08</c:v>
                </c:pt>
                <c:pt idx="11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37-4E63-BD97-D7B6F26FA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006016"/>
        <c:axId val="128004480"/>
      </c:lineChart>
      <c:catAx>
        <c:axId val="127996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998592"/>
        <c:crosses val="autoZero"/>
        <c:auto val="1"/>
        <c:lblAlgn val="ctr"/>
        <c:lblOffset val="100"/>
        <c:noMultiLvlLbl val="0"/>
      </c:catAx>
      <c:valAx>
        <c:axId val="1279985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996672"/>
        <c:crosses val="autoZero"/>
        <c:crossBetween val="between"/>
      </c:valAx>
      <c:valAx>
        <c:axId val="128004480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006016"/>
        <c:crosses val="max"/>
        <c:crossBetween val="between"/>
      </c:valAx>
      <c:catAx>
        <c:axId val="128006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800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0"/>
          <c:order val="10"/>
          <c:tx>
            <c:strRef>
              <c:f>'Healthcare KPI'!$B$17:$C$17</c:f>
              <c:strCache>
                <c:ptCount val="2"/>
                <c:pt idx="0">
                  <c:v>Cash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'Healthcare KPI'!$D$6:$P$6</c15:sqref>
                  </c15:fullRef>
                </c:ext>
              </c:extLst>
              <c:f>'Healthcare KPI'!$E$6:$P$6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'Healthcare KPI'!$D$17:$P$17</c15:sqref>
                  </c15:fullRef>
                </c:ext>
              </c:extLst>
              <c:f>'Healthcare KPI'!$E$17:$P$17</c:f>
              <c:numCache>
                <c:formatCode>_(* #,##0_);_(* \(#,##0\);_(* "-"??_);_(@_)</c:formatCode>
                <c:ptCount val="12"/>
                <c:pt idx="0">
                  <c:v>2640</c:v>
                </c:pt>
                <c:pt idx="1">
                  <c:v>3160</c:v>
                </c:pt>
                <c:pt idx="2">
                  <c:v>3440</c:v>
                </c:pt>
                <c:pt idx="3">
                  <c:v>4820</c:v>
                </c:pt>
                <c:pt idx="4">
                  <c:v>5280</c:v>
                </c:pt>
                <c:pt idx="5">
                  <c:v>5380</c:v>
                </c:pt>
                <c:pt idx="6">
                  <c:v>6600</c:v>
                </c:pt>
                <c:pt idx="7">
                  <c:v>7170</c:v>
                </c:pt>
                <c:pt idx="8">
                  <c:v>7340</c:v>
                </c:pt>
                <c:pt idx="9">
                  <c:v>8940</c:v>
                </c:pt>
                <c:pt idx="10">
                  <c:v>9380</c:v>
                </c:pt>
                <c:pt idx="11">
                  <c:v>10200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F-496A-B45B-7D559F9E0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axId val="128051456"/>
        <c:axId val="1280532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'Healthcare KPI'!$B$7:$C$7</c15:sqref>
                        </c15:formulaRef>
                      </c:ext>
                    </c:extLst>
                    <c:strCache>
                      <c:ptCount val="2"/>
                      <c:pt idx="0">
                        <c:v>in thousands (k)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'Healthcare KPI'!$D$6:$P$6</c15:sqref>
                        </c15:fullRef>
                        <c15:formulaRef>
                          <c15:sqref>'Healthcare KPI'!$E$6:$P$6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'Healthcare KPI'!$D$7:$P$7</c15:sqref>
                        </c15:fullRef>
                        <c15:formulaRef>
                          <c15:sqref>'Healthcare KPI'!$E$7:$P$7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3B6F-496A-B45B-7D559F9E0ECA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'Healthcare KPI'!$B$8:$C$8</c15:sqref>
                        </c15:formulaRef>
                      </c:ext>
                    </c:extLst>
                    <c:strCache>
                      <c:ptCount val="2"/>
                      <c:pt idx="0">
                        <c:v>Service Revenue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'Healthcare KPI'!$D$6:$P$6</c15:sqref>
                        </c15:fullRef>
                        <c15:formulaRef>
                          <c15:sqref>'Healthcare KPI'!$E$6:$P$6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'Healthcare KPI'!$D$8:$P$8</c15:sqref>
                        </c15:fullRef>
                        <c15:formulaRef>
                          <c15:sqref>'Healthcare KPI'!$E$8:$P$8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  <c:pt idx="0">
                        <c:v>10000</c:v>
                      </c:pt>
                      <c:pt idx="1">
                        <c:v>8000</c:v>
                      </c:pt>
                      <c:pt idx="2">
                        <c:v>6000</c:v>
                      </c:pt>
                      <c:pt idx="3">
                        <c:v>12000</c:v>
                      </c:pt>
                      <c:pt idx="4">
                        <c:v>8000</c:v>
                      </c:pt>
                      <c:pt idx="5">
                        <c:v>6000</c:v>
                      </c:pt>
                      <c:pt idx="6">
                        <c:v>9000</c:v>
                      </c:pt>
                      <c:pt idx="7">
                        <c:v>7000</c:v>
                      </c:pt>
                      <c:pt idx="8">
                        <c:v>3000</c:v>
                      </c:pt>
                      <c:pt idx="9">
                        <c:v>11000</c:v>
                      </c:pt>
                      <c:pt idx="10">
                        <c:v>6000</c:v>
                      </c:pt>
                      <c:pt idx="11">
                        <c:v>7000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B6F-496A-B45B-7D559F9E0ECA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'Healthcare KPI'!$B$9:$C$9</c15:sqref>
                        </c15:formulaRef>
                      </c:ext>
                    </c:extLst>
                    <c:strCache>
                      <c:ptCount val="2"/>
                      <c:pt idx="0">
                        <c:v>Operating Expense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'Healthcare KPI'!$D$6:$P$6</c15:sqref>
                        </c15:fullRef>
                        <c15:formulaRef>
                          <c15:sqref>'Healthcare KPI'!$E$6:$P$6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'Healthcare KPI'!$D$9:$P$9</c15:sqref>
                        </c15:fullRef>
                        <c15:formulaRef>
                          <c15:sqref>'Healthcare KPI'!$E$9:$P$9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  <c:pt idx="0">
                        <c:v>8800</c:v>
                      </c:pt>
                      <c:pt idx="1">
                        <c:v>7600</c:v>
                      </c:pt>
                      <c:pt idx="2">
                        <c:v>5640</c:v>
                      </c:pt>
                      <c:pt idx="3">
                        <c:v>10680</c:v>
                      </c:pt>
                      <c:pt idx="4">
                        <c:v>7360</c:v>
                      </c:pt>
                      <c:pt idx="5">
                        <c:v>5820</c:v>
                      </c:pt>
                      <c:pt idx="6">
                        <c:v>7920</c:v>
                      </c:pt>
                      <c:pt idx="7">
                        <c:v>6510</c:v>
                      </c:pt>
                      <c:pt idx="8">
                        <c:v>2850</c:v>
                      </c:pt>
                      <c:pt idx="9">
                        <c:v>9460</c:v>
                      </c:pt>
                      <c:pt idx="10">
                        <c:v>5520</c:v>
                      </c:pt>
                      <c:pt idx="11">
                        <c:v>6160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B6F-496A-B45B-7D559F9E0ECA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'Healthcare KPI'!$B$10:$C$10</c15:sqref>
                        </c15:formulaRef>
                      </c:ext>
                    </c:extLst>
                    <c:strCache>
                      <c:ptCount val="2"/>
                      <c:pt idx="0">
                        <c:v>Operating Profit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'Healthcare KPI'!$D$6:$P$6</c15:sqref>
                        </c15:fullRef>
                        <c15:formulaRef>
                          <c15:sqref>'Healthcare KPI'!$E$6:$P$6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'Healthcare KPI'!$D$10:$P$10</c15:sqref>
                        </c15:fullRef>
                        <c15:formulaRef>
                          <c15:sqref>'Healthcare KPI'!$E$10:$P$10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  <c:pt idx="0">
                        <c:v>1200</c:v>
                      </c:pt>
                      <c:pt idx="1">
                        <c:v>400</c:v>
                      </c:pt>
                      <c:pt idx="2">
                        <c:v>360</c:v>
                      </c:pt>
                      <c:pt idx="3">
                        <c:v>1320</c:v>
                      </c:pt>
                      <c:pt idx="4">
                        <c:v>640</c:v>
                      </c:pt>
                      <c:pt idx="5">
                        <c:v>180</c:v>
                      </c:pt>
                      <c:pt idx="6">
                        <c:v>1080</c:v>
                      </c:pt>
                      <c:pt idx="7">
                        <c:v>490</c:v>
                      </c:pt>
                      <c:pt idx="8">
                        <c:v>150</c:v>
                      </c:pt>
                      <c:pt idx="9">
                        <c:v>1540</c:v>
                      </c:pt>
                      <c:pt idx="10">
                        <c:v>480</c:v>
                      </c:pt>
                      <c:pt idx="11">
                        <c:v>840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B6F-496A-B45B-7D559F9E0ECA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'Healthcare KPI'!$B$11:$C$11</c15:sqref>
                        </c15:formulaRef>
                      </c:ext>
                    </c:extLst>
                    <c:strCache>
                      <c:ptCount val="2"/>
                      <c:pt idx="0">
                        <c:v>Operatng Profit Margin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'Healthcare KPI'!$D$6:$P$6</c15:sqref>
                        </c15:fullRef>
                        <c15:formulaRef>
                          <c15:sqref>'Healthcare KPI'!$E$6:$P$6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'Healthcare KPI'!$D$11:$P$11</c15:sqref>
                        </c15:fullRef>
                        <c15:formulaRef>
                          <c15:sqref>'Healthcare KPI'!$E$11:$P$11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0.12</c:v>
                      </c:pt>
                      <c:pt idx="1">
                        <c:v>0.05</c:v>
                      </c:pt>
                      <c:pt idx="2">
                        <c:v>0.06</c:v>
                      </c:pt>
                      <c:pt idx="3">
                        <c:v>0.11</c:v>
                      </c:pt>
                      <c:pt idx="4">
                        <c:v>0.08</c:v>
                      </c:pt>
                      <c:pt idx="5">
                        <c:v>0.03</c:v>
                      </c:pt>
                      <c:pt idx="6">
                        <c:v>0.12</c:v>
                      </c:pt>
                      <c:pt idx="7">
                        <c:v>7.0000000000000007E-2</c:v>
                      </c:pt>
                      <c:pt idx="8">
                        <c:v>0.05</c:v>
                      </c:pt>
                      <c:pt idx="9">
                        <c:v>0.14000000000000001</c:v>
                      </c:pt>
                      <c:pt idx="10">
                        <c:v>0.08</c:v>
                      </c:pt>
                      <c:pt idx="11">
                        <c:v>0.12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B6F-496A-B45B-7D559F9E0ECA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'Healthcare KPI'!$B$12:$C$12</c15:sqref>
                        </c15:formulaRef>
                      </c:ext>
                    </c:extLst>
                    <c:strCache>
                      <c:ptCount val="2"/>
                      <c:pt idx="0">
                        <c:v>Operatng Profit Margin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'Healthcare KPI'!$D$6:$P$6</c15:sqref>
                        </c15:fullRef>
                        <c15:formulaRef>
                          <c15:sqref>'Healthcare KPI'!$E$6:$P$6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'Healthcare KPI'!$D$12:$P$12</c15:sqref>
                        </c15:fullRef>
                        <c15:formulaRef>
                          <c15:sqref>'Healthcare KPI'!$E$12:$P$12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B6F-496A-B45B-7D559F9E0ECA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'Healthcare KPI'!$B$13:$C$13</c15:sqref>
                        </c15:formulaRef>
                      </c:ext>
                    </c:extLst>
                    <c:strCache>
                      <c:ptCount val="2"/>
                      <c:pt idx="0">
                        <c:v>Accounts Receivables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'Healthcare KPI'!$D$6:$P$6</c15:sqref>
                        </c15:fullRef>
                        <c15:formulaRef>
                          <c15:sqref>'Healthcare KPI'!$E$6:$P$6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'Healthcare KPI'!$D$13:$P$13</c15:sqref>
                        </c15:fullRef>
                        <c15:formulaRef>
                          <c15:sqref>'Healthcare KPI'!$E$13:$P$13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  <c:pt idx="0">
                        <c:v>5480</c:v>
                      </c:pt>
                      <c:pt idx="1">
                        <c:v>5360</c:v>
                      </c:pt>
                      <c:pt idx="2">
                        <c:v>5440</c:v>
                      </c:pt>
                      <c:pt idx="3">
                        <c:v>5380</c:v>
                      </c:pt>
                      <c:pt idx="4">
                        <c:v>5560</c:v>
                      </c:pt>
                      <c:pt idx="5">
                        <c:v>5640</c:v>
                      </c:pt>
                      <c:pt idx="6">
                        <c:v>5500</c:v>
                      </c:pt>
                      <c:pt idx="7">
                        <c:v>5420</c:v>
                      </c:pt>
                      <c:pt idx="8">
                        <c:v>5400</c:v>
                      </c:pt>
                      <c:pt idx="9">
                        <c:v>5340</c:v>
                      </c:pt>
                      <c:pt idx="10">
                        <c:v>5380</c:v>
                      </c:pt>
                      <c:pt idx="11">
                        <c:v>5400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B6F-496A-B45B-7D559F9E0ECA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'Healthcare KPI'!$B$14:$C$14</c15:sqref>
                        </c15:formulaRef>
                      </c:ext>
                    </c:extLst>
                    <c:strCache>
                      <c:ptCount val="2"/>
                      <c:pt idx="0">
                        <c:v>Change in AR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'Healthcare KPI'!$D$6:$P$6</c15:sqref>
                        </c15:fullRef>
                        <c15:formulaRef>
                          <c15:sqref>'Healthcare KPI'!$E$6:$P$6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'Healthcare KPI'!$D$14:$P$14</c15:sqref>
                        </c15:fullRef>
                        <c15:formulaRef>
                          <c15:sqref>'Healthcare KPI'!$E$14:$P$14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  <c:pt idx="0">
                        <c:v>-440</c:v>
                      </c:pt>
                      <c:pt idx="1">
                        <c:v>-120</c:v>
                      </c:pt>
                      <c:pt idx="2">
                        <c:v>80</c:v>
                      </c:pt>
                      <c:pt idx="3">
                        <c:v>-60</c:v>
                      </c:pt>
                      <c:pt idx="4">
                        <c:v>180</c:v>
                      </c:pt>
                      <c:pt idx="5">
                        <c:v>80</c:v>
                      </c:pt>
                      <c:pt idx="6">
                        <c:v>-140</c:v>
                      </c:pt>
                      <c:pt idx="7">
                        <c:v>-80</c:v>
                      </c:pt>
                      <c:pt idx="8">
                        <c:v>-20</c:v>
                      </c:pt>
                      <c:pt idx="9">
                        <c:v>-60</c:v>
                      </c:pt>
                      <c:pt idx="10">
                        <c:v>40</c:v>
                      </c:pt>
                      <c:pt idx="11">
                        <c:v>20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3B6F-496A-B45B-7D559F9E0ECA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'Healthcare KPI'!$B$15:$C$15</c15:sqref>
                        </c15:formulaRef>
                      </c:ext>
                    </c:extLst>
                    <c:strCache>
                      <c:ptCount val="2"/>
                      <c:pt idx="0">
                        <c:v>AR Days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'Healthcare KPI'!$D$6:$P$6</c15:sqref>
                        </c15:fullRef>
                        <c15:formulaRef>
                          <c15:sqref>'Healthcare KPI'!$E$6:$P$6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'Healthcare KPI'!$D$15:$P$15</c15:sqref>
                        </c15:fullRef>
                        <c15:formulaRef>
                          <c15:sqref>'Healthcare KPI'!$E$15:$P$15</c15:sqref>
                        </c15:formulaRef>
                      </c:ext>
                    </c:extLst>
                    <c:numCache>
                      <c:formatCode>_(* #,##0.0_);_(* \(#,##0.0\);_(* "-"??_);_(@_)</c:formatCode>
                      <c:ptCount val="12"/>
                      <c:pt idx="0">
                        <c:v>21.50752688172043</c:v>
                      </c:pt>
                      <c:pt idx="1">
                        <c:v>21.036559139784945</c:v>
                      </c:pt>
                      <c:pt idx="2">
                        <c:v>21.350537634408603</c:v>
                      </c:pt>
                      <c:pt idx="3">
                        <c:v>21.115053763440859</c:v>
                      </c:pt>
                      <c:pt idx="4">
                        <c:v>21.821505376344085</c:v>
                      </c:pt>
                      <c:pt idx="5">
                        <c:v>22.135483870967743</c:v>
                      </c:pt>
                      <c:pt idx="6">
                        <c:v>21.586021505376344</c:v>
                      </c:pt>
                      <c:pt idx="7">
                        <c:v>21.272043010752689</c:v>
                      </c:pt>
                      <c:pt idx="8">
                        <c:v>21.193548387096776</c:v>
                      </c:pt>
                      <c:pt idx="9">
                        <c:v>20.958064516129031</c:v>
                      </c:pt>
                      <c:pt idx="10">
                        <c:v>21.115053763440859</c:v>
                      </c:pt>
                      <c:pt idx="11">
                        <c:v>21.193548387096776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B6F-496A-B45B-7D559F9E0ECA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'Healthcare KPI'!$B$16:$C$16</c15:sqref>
                        </c15:formulaRef>
                      </c:ext>
                    </c:extLst>
                    <c:strCache>
                      <c:ptCount val="2"/>
                      <c:pt idx="0">
                        <c:v>AR Days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'Healthcare KPI'!$D$6:$P$6</c15:sqref>
                        </c15:fullRef>
                        <c15:formulaRef>
                          <c15:sqref>'Healthcare KPI'!$E$6:$P$6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'Healthcare KPI'!$D$16:$P$16</c15:sqref>
                        </c15:fullRef>
                        <c15:formulaRef>
                          <c15:sqref>'Healthcare KPI'!$E$16:$P$16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3B6F-496A-B45B-7D559F9E0ECA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1"/>
          <c:order val="11"/>
          <c:tx>
            <c:strRef>
              <c:f>'Healthcare KPI'!$B$18:$C$18</c:f>
              <c:strCache>
                <c:ptCount val="2"/>
                <c:pt idx="0">
                  <c:v>Days Cash on Hand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'Healthcare KPI'!$D$6:$P$6</c15:sqref>
                  </c15:fullRef>
                </c:ext>
              </c:extLst>
              <c:f>'Healthcare KPI'!$E$6:$P$6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'Healthcare KPI'!$D$18:$P$18</c15:sqref>
                  </c15:fullRef>
                </c:ext>
              </c:extLst>
              <c:f>'Healthcare KPI'!$E$18:$P$18</c:f>
              <c:numCache>
                <c:formatCode>_(* #,##0_);_(* \(#,##0\);_(* "-"??_);_(@_)</c:formatCode>
                <c:ptCount val="12"/>
                <c:pt idx="0">
                  <c:v>137.134724857685</c:v>
                </c:pt>
                <c:pt idx="1">
                  <c:v>164.14611005692601</c:v>
                </c:pt>
                <c:pt idx="2">
                  <c:v>178.69070208728652</c:v>
                </c:pt>
                <c:pt idx="3">
                  <c:v>250.37476280834912</c:v>
                </c:pt>
                <c:pt idx="4">
                  <c:v>274.26944971537</c:v>
                </c:pt>
                <c:pt idx="5">
                  <c:v>279.46394686907018</c:v>
                </c:pt>
                <c:pt idx="6">
                  <c:v>342.8368121442125</c:v>
                </c:pt>
                <c:pt idx="7">
                  <c:v>372.44544592030354</c:v>
                </c:pt>
                <c:pt idx="8">
                  <c:v>381.27609108159385</c:v>
                </c:pt>
                <c:pt idx="9">
                  <c:v>464.38804554079695</c:v>
                </c:pt>
                <c:pt idx="10">
                  <c:v>487.2438330170778</c:v>
                </c:pt>
                <c:pt idx="11">
                  <c:v>529.83870967741939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6F-496A-B45B-7D559F9E0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056320"/>
        <c:axId val="128054784"/>
      </c:lineChart>
      <c:catAx>
        <c:axId val="128051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053248"/>
        <c:crosses val="autoZero"/>
        <c:auto val="1"/>
        <c:lblAlgn val="ctr"/>
        <c:lblOffset val="100"/>
        <c:noMultiLvlLbl val="0"/>
      </c:catAx>
      <c:valAx>
        <c:axId val="1280532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051456"/>
        <c:crosses val="autoZero"/>
        <c:crossBetween val="between"/>
      </c:valAx>
      <c:valAx>
        <c:axId val="1280547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056320"/>
        <c:crosses val="max"/>
        <c:crossBetween val="between"/>
      </c:valAx>
      <c:catAx>
        <c:axId val="128056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80547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'Real Estate Dashboard'!$B$10</c:f>
              <c:strCache>
                <c:ptCount val="1"/>
                <c:pt idx="0">
                  <c:v>Avg Sales Price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40000"/>
                  <a:lumOff val="60000"/>
                </a:schemeClr>
              </a:solidFill>
            </a:ln>
            <a:effectLst/>
          </c:spPr>
          <c:invertIfNegative val="0"/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'Real Estate Dashboard'!$C$6:$N$7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'Real Estate Dashboard'!$C$10:$N$10</c:f>
              <c:numCache>
                <c:formatCode>"$"#,##0</c:formatCode>
                <c:ptCount val="12"/>
                <c:pt idx="0">
                  <c:v>259875</c:v>
                </c:pt>
                <c:pt idx="1">
                  <c:v>264838.75</c:v>
                </c:pt>
                <c:pt idx="2">
                  <c:v>272000</c:v>
                </c:pt>
                <c:pt idx="3">
                  <c:v>290000</c:v>
                </c:pt>
                <c:pt idx="4">
                  <c:v>295604.85077249998</c:v>
                </c:pt>
                <c:pt idx="5">
                  <c:v>310000</c:v>
                </c:pt>
                <c:pt idx="6">
                  <c:v>319300.00000000006</c:v>
                </c:pt>
                <c:pt idx="7">
                  <c:v>328879.00000000006</c:v>
                </c:pt>
                <c:pt idx="8">
                  <c:v>338745.37000000005</c:v>
                </c:pt>
                <c:pt idx="9">
                  <c:v>345319.60484446958</c:v>
                </c:pt>
                <c:pt idx="10">
                  <c:v>361000</c:v>
                </c:pt>
                <c:pt idx="11">
                  <c:v>370000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46-4B47-A157-65513E0DE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overlap val="-27"/>
        <c:axId val="763906872"/>
        <c:axId val="763904248"/>
        <c:extLst>
          <c:ext xmlns:c15="http://schemas.microsoft.com/office/drawing/2012/chart" uri="{02D57815-91ED-43cb-92C2-25804820EDAC}">
            <c15:filteredBar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'Real Estate Dashboard'!$B$12</c15:sqref>
                        </c15:formulaRef>
                      </c:ext>
                    </c:extLst>
                    <c:strCache>
                      <c:ptCount val="1"/>
                      <c:pt idx="0">
                        <c:v>Avg sqft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'Real Estate Dashboard'!$C$6:$N$7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'Real Estate Dashboard'!$C$12:$N$12</c15:sqref>
                        </c15:formulaRef>
                      </c:ext>
                    </c:extLst>
                    <c:numCache>
                      <c:formatCode>#,##0_);\(#,##0\)</c:formatCode>
                      <c:ptCount val="12"/>
                      <c:pt idx="0">
                        <c:v>1800</c:v>
                      </c:pt>
                      <c:pt idx="1">
                        <c:v>1800</c:v>
                      </c:pt>
                      <c:pt idx="2">
                        <c:v>1800</c:v>
                      </c:pt>
                      <c:pt idx="3">
                        <c:v>1800</c:v>
                      </c:pt>
                      <c:pt idx="4">
                        <c:v>1800</c:v>
                      </c:pt>
                      <c:pt idx="5">
                        <c:v>1800</c:v>
                      </c:pt>
                      <c:pt idx="6">
                        <c:v>1800</c:v>
                      </c:pt>
                      <c:pt idx="7">
                        <c:v>1800</c:v>
                      </c:pt>
                      <c:pt idx="8">
                        <c:v>1800</c:v>
                      </c:pt>
                      <c:pt idx="9">
                        <c:v>1800</c:v>
                      </c:pt>
                      <c:pt idx="10">
                        <c:v>1800</c:v>
                      </c:pt>
                      <c:pt idx="11">
                        <c:v>1800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E046-4B47-A157-65513E0DEF8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'Real Estate Dashboard'!$B$13</c15:sqref>
                        </c15:formulaRef>
                      </c:ext>
                    </c:extLst>
                    <c:strCache>
                      <c:ptCount val="1"/>
                      <c:pt idx="0">
                        <c:v>Price per sqft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'Real Estate Dashboard'!$C$6:$N$7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'Real Estate Dashboard'!$C$13:$N$13</c15:sqref>
                        </c15:formulaRef>
                      </c:ext>
                    </c:extLst>
                    <c:numCache>
                      <c:formatCode>"$"#,##0.00</c:formatCode>
                      <c:ptCount val="12"/>
                      <c:pt idx="0">
                        <c:v>144.375</c:v>
                      </c:pt>
                      <c:pt idx="1">
                        <c:v>147.13263888888889</c:v>
                      </c:pt>
                      <c:pt idx="2">
                        <c:v>151.11111111111111</c:v>
                      </c:pt>
                      <c:pt idx="3">
                        <c:v>161.11111111111111</c:v>
                      </c:pt>
                      <c:pt idx="4">
                        <c:v>164.22491709583332</c:v>
                      </c:pt>
                      <c:pt idx="5">
                        <c:v>172.22222222222223</c:v>
                      </c:pt>
                      <c:pt idx="6">
                        <c:v>177.38888888888891</c:v>
                      </c:pt>
                      <c:pt idx="7">
                        <c:v>182.7105555555556</c:v>
                      </c:pt>
                      <c:pt idx="8">
                        <c:v>188.19187222222226</c:v>
                      </c:pt>
                      <c:pt idx="9">
                        <c:v>191.84422491359422</c:v>
                      </c:pt>
                      <c:pt idx="10">
                        <c:v>200.55555555555554</c:v>
                      </c:pt>
                      <c:pt idx="11">
                        <c:v>205.55555555555554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E046-4B47-A157-65513E0DEF87}"/>
                  </c:ext>
                </c:extLst>
              </c15:ser>
            </c15:filteredBarSeries>
          </c:ext>
        </c:extLst>
      </c:barChart>
      <c:lineChart>
        <c:grouping val="stacked"/>
        <c:varyColors val="0"/>
        <c:ser>
          <c:idx val="1"/>
          <c:order val="1"/>
          <c:tx>
            <c:strRef>
              <c:f>'Real Estate Dashboard'!$B$9</c:f>
              <c:strCache>
                <c:ptCount val="1"/>
                <c:pt idx="0">
                  <c:v>Avg List Price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'Real Estate Dashboard'!$C$6:$N$7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'Real Estate Dashboard'!$C$9:$N$9</c:f>
              <c:numCache>
                <c:formatCode>"$"#,##0</c:formatCode>
                <c:ptCount val="12"/>
                <c:pt idx="0">
                  <c:v>275000</c:v>
                </c:pt>
                <c:pt idx="1">
                  <c:v>283250</c:v>
                </c:pt>
                <c:pt idx="2">
                  <c:v>291747.5</c:v>
                </c:pt>
                <c:pt idx="3">
                  <c:v>300499.92499999999</c:v>
                </c:pt>
                <c:pt idx="4">
                  <c:v>309514.92274999997</c:v>
                </c:pt>
                <c:pt idx="5">
                  <c:v>318800.37043249997</c:v>
                </c:pt>
                <c:pt idx="6">
                  <c:v>328364.38154547499</c:v>
                </c:pt>
                <c:pt idx="7">
                  <c:v>338215.31299183925</c:v>
                </c:pt>
                <c:pt idx="8">
                  <c:v>348361.77238159446</c:v>
                </c:pt>
                <c:pt idx="9">
                  <c:v>358812.62555304228</c:v>
                </c:pt>
                <c:pt idx="10">
                  <c:v>369577.00431963353</c:v>
                </c:pt>
                <c:pt idx="11">
                  <c:v>380664.31444922253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46-4B47-A157-65513E0DE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906872"/>
        <c:axId val="76390424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'Real Estate Dashboard'!$B$8</c15:sqref>
                        </c15:formulaRef>
                      </c:ext>
                    </c:extLst>
                    <c:strCache>
                      <c:ptCount val="1"/>
                      <c:pt idx="0">
                        <c:v>Units Sold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'Real Estate Dashboard'!$C$6:$N$7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'Real Estate Dashboard'!$C$8:$N$8</c15:sqref>
                        </c15:formulaRef>
                      </c:ext>
                    </c:extLst>
                    <c:numCache>
                      <c:formatCode>0</c:formatCode>
                      <c:ptCount val="12"/>
                      <c:pt idx="0">
                        <c:v>25</c:v>
                      </c:pt>
                      <c:pt idx="1">
                        <c:v>30</c:v>
                      </c:pt>
                      <c:pt idx="2">
                        <c:v>35.5</c:v>
                      </c:pt>
                      <c:pt idx="3">
                        <c:v>41.550000000000004</c:v>
                      </c:pt>
                      <c:pt idx="4">
                        <c:v>43.627500000000012</c:v>
                      </c:pt>
                      <c:pt idx="5">
                        <c:v>45.808875000000015</c:v>
                      </c:pt>
                      <c:pt idx="6">
                        <c:v>48.099318750000016</c:v>
                      </c:pt>
                      <c:pt idx="7">
                        <c:v>50.504284687500018</c:v>
                      </c:pt>
                      <c:pt idx="8">
                        <c:v>53.029498921875017</c:v>
                      </c:pt>
                      <c:pt idx="9">
                        <c:v>55.680973867968774</c:v>
                      </c:pt>
                      <c:pt idx="10">
                        <c:v>58.465022561367206</c:v>
                      </c:pt>
                      <c:pt idx="11">
                        <c:v>61.388273689435572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E046-4B47-A157-65513E0DEF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'Real Estate Dashboard'!$B$11</c:f>
              <c:strCache>
                <c:ptCount val="1"/>
                <c:pt idx="0">
                  <c:v>List to Sales %r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'Real Estate Dashboard'!$C$6:$N$7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'Real Estate Dashboard'!$C$11:$N$11</c:f>
              <c:numCache>
                <c:formatCode>0.0%</c:formatCode>
                <c:ptCount val="12"/>
                <c:pt idx="0">
                  <c:v>-5.5E-2</c:v>
                </c:pt>
                <c:pt idx="1">
                  <c:v>-6.5000000000000002E-2</c:v>
                </c:pt>
                <c:pt idx="2">
                  <c:v>-6.7686955329522958E-2</c:v>
                </c:pt>
                <c:pt idx="3">
                  <c:v>-3.4941522863940776E-2</c:v>
                </c:pt>
                <c:pt idx="4">
                  <c:v>-4.4941522863940785E-2</c:v>
                </c:pt>
                <c:pt idx="5">
                  <c:v>-2.7604643057851416E-2</c:v>
                </c:pt>
                <c:pt idx="6">
                  <c:v>-2.7604643057851288E-2</c:v>
                </c:pt>
                <c:pt idx="7">
                  <c:v>-2.760464305785134E-2</c:v>
                </c:pt>
                <c:pt idx="8">
                  <c:v>-2.7604643057851451E-2</c:v>
                </c:pt>
                <c:pt idx="9">
                  <c:v>-3.7604643057851557E-2</c:v>
                </c:pt>
                <c:pt idx="10">
                  <c:v>-2.3207624444662678E-2</c:v>
                </c:pt>
                <c:pt idx="11">
                  <c:v>-2.8015009667119867E-2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046-4B47-A157-65513E0DE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375024"/>
        <c:axId val="775373056"/>
      </c:lineChart>
      <c:catAx>
        <c:axId val="763906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904248"/>
        <c:crosses val="autoZero"/>
        <c:auto val="1"/>
        <c:lblAlgn val="ctr"/>
        <c:lblOffset val="100"/>
        <c:noMultiLvlLbl val="0"/>
      </c:catAx>
      <c:valAx>
        <c:axId val="763904248"/>
        <c:scaling>
          <c:orientation val="minMax"/>
          <c:min val="2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906872"/>
        <c:crosses val="autoZero"/>
        <c:crossBetween val="between"/>
      </c:valAx>
      <c:valAx>
        <c:axId val="7753730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375024"/>
        <c:crosses val="max"/>
        <c:crossBetween val="between"/>
      </c:valAx>
      <c:catAx>
        <c:axId val="77537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537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'Real Estate Dashboard'!$B$12</c:f>
              <c:strCache>
                <c:ptCount val="1"/>
                <c:pt idx="0">
                  <c:v>Avg sqft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40000"/>
                  <a:lumOff val="60000"/>
                </a:schemeClr>
              </a:solidFill>
            </a:ln>
            <a:effectLst/>
          </c:spPr>
          <c:invertIfNegative val="0"/>
          <c:cat>
            <c:strRef>
              <c:f>'Real Estate Dashboard'!$C$6:$N$7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'Real Estate Dashboard'!$C$12:$N$12</c:f>
              <c:numCache>
                <c:formatCode>#,##0_);\(#,##0\)</c:formatCode>
                <c:ptCount val="12"/>
                <c:pt idx="0">
                  <c:v>1800</c:v>
                </c:pt>
                <c:pt idx="1">
                  <c:v>1800</c:v>
                </c:pt>
                <c:pt idx="2">
                  <c:v>1800</c:v>
                </c:pt>
                <c:pt idx="3">
                  <c:v>1800</c:v>
                </c:pt>
                <c:pt idx="4">
                  <c:v>1800</c:v>
                </c:pt>
                <c:pt idx="5">
                  <c:v>1800</c:v>
                </c:pt>
                <c:pt idx="6">
                  <c:v>1800</c:v>
                </c:pt>
                <c:pt idx="7">
                  <c:v>1800</c:v>
                </c:pt>
                <c:pt idx="8">
                  <c:v>1800</c:v>
                </c:pt>
                <c:pt idx="9">
                  <c:v>1800</c:v>
                </c:pt>
                <c:pt idx="10">
                  <c:v>1800</c:v>
                </c:pt>
                <c:pt idx="11">
                  <c:v>1800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7-4682-957A-82E89DF7F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overlap val="-27"/>
        <c:axId val="763906872"/>
        <c:axId val="763904248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'Real Estate Dashboard'!$B$10</c15:sqref>
                        </c15:formulaRef>
                      </c:ext>
                    </c:extLst>
                    <c:strCache>
                      <c:ptCount val="1"/>
                      <c:pt idx="0">
                        <c:v>Avg Sales Price</c:v>
                      </c:pt>
                    </c:strCache>
                  </c:strRef>
                </c:tx>
                <c:spPr>
                  <a:solidFill>
                    <a:schemeClr val="accent6">
                      <a:lumMod val="40000"/>
                      <a:lumOff val="60000"/>
                    </a:schemeClr>
                  </a:solidFill>
                  <a:ln>
                    <a:solidFill>
                      <a:schemeClr val="accent6">
                        <a:lumMod val="40000"/>
                        <a:lumOff val="60000"/>
                      </a:schemeClr>
                    </a:solidFill>
                  </a:ln>
                  <a:effectLst/>
                </c:spPr>
                <c:invertIfNegative val="0"/>
                <c:trendline>
                  <c:spPr>
                    <a:ln w="19050" cap="rnd">
                      <a:solidFill>
                        <a:schemeClr val="accent3"/>
                      </a:solidFill>
                      <a:prstDash val="sysDot"/>
                    </a:ln>
                    <a:effectLst/>
                  </c:spPr>
                  <c:trendlineType val="log"/>
                  <c:dispRSqr val="0"/>
                  <c:dispEq val="0"/>
                </c:trendline>
                <c:cat>
                  <c:strRef>
                    <c:extLst>
                      <c:ext uri="{02D57815-91ED-43cb-92C2-25804820EDAC}">
                        <c15:formulaRef>
                          <c15:sqref>'Real Estate Dashboard'!$C$6:$N$7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'Real Estate Dashboard'!$C$10:$N$10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259875</c:v>
                      </c:pt>
                      <c:pt idx="1">
                        <c:v>264838.75</c:v>
                      </c:pt>
                      <c:pt idx="2">
                        <c:v>272000</c:v>
                      </c:pt>
                      <c:pt idx="3">
                        <c:v>290000</c:v>
                      </c:pt>
                      <c:pt idx="4">
                        <c:v>295604.85077249998</c:v>
                      </c:pt>
                      <c:pt idx="5">
                        <c:v>310000</c:v>
                      </c:pt>
                      <c:pt idx="6">
                        <c:v>319300.00000000006</c:v>
                      </c:pt>
                      <c:pt idx="7">
                        <c:v>328879.00000000006</c:v>
                      </c:pt>
                      <c:pt idx="8">
                        <c:v>338745.37000000005</c:v>
                      </c:pt>
                      <c:pt idx="9">
                        <c:v>345319.60484446958</c:v>
                      </c:pt>
                      <c:pt idx="10">
                        <c:v>361000</c:v>
                      </c:pt>
                      <c:pt idx="11">
                        <c:v>370000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15E7-4682-957A-82E89DF7F97F}"/>
                  </c:ext>
                </c:extLst>
              </c15:ser>
            </c15:filteredBarSeries>
          </c:ext>
        </c:extLst>
      </c:barChart>
      <c:lineChart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906872"/>
        <c:axId val="76390424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'Real Estate Dashboard'!$B$8</c15:sqref>
                        </c15:formulaRef>
                      </c:ext>
                    </c:extLst>
                    <c:strCache>
                      <c:ptCount val="1"/>
                      <c:pt idx="0">
                        <c:v>Units Sold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'Real Estate Dashboard'!$C$6:$N$7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'Real Estate Dashboard'!$C$8:$N$8</c15:sqref>
                        </c15:formulaRef>
                      </c:ext>
                    </c:extLst>
                    <c:numCache>
                      <c:formatCode>0</c:formatCode>
                      <c:ptCount val="12"/>
                      <c:pt idx="0">
                        <c:v>25</c:v>
                      </c:pt>
                      <c:pt idx="1">
                        <c:v>30</c:v>
                      </c:pt>
                      <c:pt idx="2">
                        <c:v>35.5</c:v>
                      </c:pt>
                      <c:pt idx="3">
                        <c:v>41.550000000000004</c:v>
                      </c:pt>
                      <c:pt idx="4">
                        <c:v>43.627500000000012</c:v>
                      </c:pt>
                      <c:pt idx="5">
                        <c:v>45.808875000000015</c:v>
                      </c:pt>
                      <c:pt idx="6">
                        <c:v>48.099318750000016</c:v>
                      </c:pt>
                      <c:pt idx="7">
                        <c:v>50.504284687500018</c:v>
                      </c:pt>
                      <c:pt idx="8">
                        <c:v>53.029498921875017</c:v>
                      </c:pt>
                      <c:pt idx="9">
                        <c:v>55.680973867968774</c:v>
                      </c:pt>
                      <c:pt idx="10">
                        <c:v>58.465022561367206</c:v>
                      </c:pt>
                      <c:pt idx="11">
                        <c:v>61.388273689435572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15E7-4682-957A-82E89DF7F97F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'Real Estate Dashboard'!$B$9</c15:sqref>
                        </c15:formulaRef>
                      </c:ext>
                    </c:extLst>
                    <c:strCache>
                      <c:ptCount val="1"/>
                      <c:pt idx="0">
                        <c:v>Avg List Price</c:v>
                      </c:pt>
                    </c:strCache>
                  </c:strRef>
                </c:tx>
                <c:spPr>
                  <a:ln w="28575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75000"/>
                      </a:schemeClr>
                    </a:solidFill>
                    <a:ln w="9525">
                      <a:solidFill>
                        <a:schemeClr val="accent6">
                          <a:lumMod val="75000"/>
                        </a:schemeClr>
                      </a:solidFill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'Real Estate Dashboard'!$C$6:$N$7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'Real Estate Dashboard'!$C$9:$N$9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275000</c:v>
                      </c:pt>
                      <c:pt idx="1">
                        <c:v>283250</c:v>
                      </c:pt>
                      <c:pt idx="2">
                        <c:v>291747.5</c:v>
                      </c:pt>
                      <c:pt idx="3">
                        <c:v>300499.92499999999</c:v>
                      </c:pt>
                      <c:pt idx="4">
                        <c:v>309514.92274999997</c:v>
                      </c:pt>
                      <c:pt idx="5">
                        <c:v>318800.37043249997</c:v>
                      </c:pt>
                      <c:pt idx="6">
                        <c:v>328364.38154547499</c:v>
                      </c:pt>
                      <c:pt idx="7">
                        <c:v>338215.31299183925</c:v>
                      </c:pt>
                      <c:pt idx="8">
                        <c:v>348361.77238159446</c:v>
                      </c:pt>
                      <c:pt idx="9">
                        <c:v>358812.62555304228</c:v>
                      </c:pt>
                      <c:pt idx="10">
                        <c:v>369577.00431963353</c:v>
                      </c:pt>
                      <c:pt idx="11">
                        <c:v>380664.31444922253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15E7-4682-957A-82E89DF7F97F}"/>
                  </c:ext>
                </c:extLst>
              </c15:ser>
            </c15:filteredLineSeries>
          </c:ext>
        </c:extLst>
      </c:lineChart>
      <c:lineChart>
        <c:grouping val="stacked"/>
        <c:varyColors val="0"/>
        <c:ser>
          <c:idx val="5"/>
          <c:order val="5"/>
          <c:tx>
            <c:strRef>
              <c:f>'Real Estate Dashboard'!$B$13</c:f>
              <c:strCache>
                <c:ptCount val="1"/>
                <c:pt idx="0">
                  <c:v>Price per sqft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cat>
            <c:strRef>
              <c:f>'Real Estate Dashboard'!$C$6:$N$7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'Real Estate Dashboard'!$C$13:$N$13</c:f>
              <c:numCache>
                <c:formatCode>"$"#,##0.00</c:formatCode>
                <c:ptCount val="12"/>
                <c:pt idx="0">
                  <c:v>144.375</c:v>
                </c:pt>
                <c:pt idx="1">
                  <c:v>147.13263888888889</c:v>
                </c:pt>
                <c:pt idx="2">
                  <c:v>151.11111111111111</c:v>
                </c:pt>
                <c:pt idx="3">
                  <c:v>161.11111111111111</c:v>
                </c:pt>
                <c:pt idx="4">
                  <c:v>164.22491709583332</c:v>
                </c:pt>
                <c:pt idx="5">
                  <c:v>172.22222222222223</c:v>
                </c:pt>
                <c:pt idx="6">
                  <c:v>177.38888888888891</c:v>
                </c:pt>
                <c:pt idx="7">
                  <c:v>182.7105555555556</c:v>
                </c:pt>
                <c:pt idx="8">
                  <c:v>188.19187222222226</c:v>
                </c:pt>
                <c:pt idx="9">
                  <c:v>191.84422491359422</c:v>
                </c:pt>
                <c:pt idx="10">
                  <c:v>200.55555555555554</c:v>
                </c:pt>
                <c:pt idx="11">
                  <c:v>205.55555555555554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E7-4682-957A-82E89DF7F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375024"/>
        <c:axId val="775373056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'Real Estate Dashboard'!$B$11</c15:sqref>
                        </c15:formulaRef>
                      </c:ext>
                    </c:extLst>
                    <c:strCache>
                      <c:ptCount val="1"/>
                      <c:pt idx="0">
                        <c:v>List to Sales %r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'Real Estate Dashboard'!$C$6:$N$7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'Real Estate Dashboard'!$C$11:$N$11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-5.5E-2</c:v>
                      </c:pt>
                      <c:pt idx="1">
                        <c:v>-6.5000000000000002E-2</c:v>
                      </c:pt>
                      <c:pt idx="2">
                        <c:v>-6.7686955329522958E-2</c:v>
                      </c:pt>
                      <c:pt idx="3">
                        <c:v>-3.4941522863940776E-2</c:v>
                      </c:pt>
                      <c:pt idx="4">
                        <c:v>-4.4941522863940785E-2</c:v>
                      </c:pt>
                      <c:pt idx="5">
                        <c:v>-2.7604643057851416E-2</c:v>
                      </c:pt>
                      <c:pt idx="6">
                        <c:v>-2.7604643057851288E-2</c:v>
                      </c:pt>
                      <c:pt idx="7">
                        <c:v>-2.760464305785134E-2</c:v>
                      </c:pt>
                      <c:pt idx="8">
                        <c:v>-2.7604643057851451E-2</c:v>
                      </c:pt>
                      <c:pt idx="9">
                        <c:v>-3.7604643057851557E-2</c:v>
                      </c:pt>
                      <c:pt idx="10">
                        <c:v>-2.3207624444662678E-2</c:v>
                      </c:pt>
                      <c:pt idx="11">
                        <c:v>-2.8015009667119867E-2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6-15E7-4682-957A-82E89DF7F97F}"/>
                  </c:ext>
                </c:extLst>
              </c15:ser>
            </c15:filteredLineSeries>
          </c:ext>
        </c:extLst>
      </c:lineChart>
      <c:catAx>
        <c:axId val="763906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904248"/>
        <c:crosses val="autoZero"/>
        <c:auto val="1"/>
        <c:lblAlgn val="ctr"/>
        <c:lblOffset val="100"/>
        <c:noMultiLvlLbl val="0"/>
      </c:catAx>
      <c:valAx>
        <c:axId val="763904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906872"/>
        <c:crosses val="autoZero"/>
        <c:crossBetween val="between"/>
      </c:valAx>
      <c:valAx>
        <c:axId val="775373056"/>
        <c:scaling>
          <c:orientation val="minMax"/>
        </c:scaling>
        <c:delete val="0"/>
        <c:axPos val="r"/>
        <c:numFmt formatCode="&quot;$&quot;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375024"/>
        <c:crosses val="max"/>
        <c:crossBetween val="between"/>
      </c:valAx>
      <c:catAx>
        <c:axId val="77537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537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Equity</a:t>
            </a:r>
          </a:p>
        </c:rich>
      </c:tx>
      <c:layout>
        <c:manualLayout>
          <c:xMode val="edge"/>
          <c:yMode val="edge"/>
          <c:x val="0.3585714285714286"/>
          <c:y val="1.75438596491228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3658536585365853E-2"/>
          <c:y val="4.4451410658307232E-2"/>
          <c:w val="0.89268292682926831"/>
          <c:h val="0.77816108409646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'ROE Dashboard'!$B$7</c:f>
              <c:strCache>
                <c:ptCount val="1"/>
                <c:pt idx="0">
                  <c:v>Return on Equity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'ROE Dashboard'!$C$6:$O$6</c15:sqref>
                  </c15:fullRef>
                </c:ext>
              </c:extLst>
              <c:f>'ROE Dashboard'!$D$6:$O$6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'ROE Dashboard'!$C$7:$O$7</c15:sqref>
                  </c15:fullRef>
                </c:ext>
              </c:extLst>
              <c:f>'ROE Dashboard'!$D$7:$O$7</c:f>
              <c:numCache>
                <c:formatCode>0.0%</c:formatCode>
                <c:ptCount val="12"/>
                <c:pt idx="0">
                  <c:v>1.284775498072806E-3</c:v>
                </c:pt>
                <c:pt idx="1">
                  <c:v>0.22600597611797429</c:v>
                </c:pt>
                <c:pt idx="2">
                  <c:v>0.16205096395810678</c:v>
                </c:pt>
                <c:pt idx="3">
                  <c:v>0.161021873873473</c:v>
                </c:pt>
                <c:pt idx="4">
                  <c:v>0.1291269972673503</c:v>
                </c:pt>
                <c:pt idx="5">
                  <c:v>9.5378668997250088E-2</c:v>
                </c:pt>
                <c:pt idx="6">
                  <c:v>0.11334502826308987</c:v>
                </c:pt>
                <c:pt idx="7">
                  <c:v>0.10497109844075003</c:v>
                </c:pt>
                <c:pt idx="8">
                  <c:v>0.20213542656586647</c:v>
                </c:pt>
                <c:pt idx="9">
                  <c:v>7.0531709873217316E-2</c:v>
                </c:pt>
                <c:pt idx="10">
                  <c:v>6.7754498543007163E-2</c:v>
                </c:pt>
                <c:pt idx="11">
                  <c:v>3.0928831562011119E-2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D83C-40B3-B9DC-27CE5EB5C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27"/>
        <c:axId val="410341000"/>
        <c:axId val="410337392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'ROE Dashboard'!$B$8</c15:sqref>
                        </c15:formulaRef>
                      </c:ext>
                    </c:extLst>
                    <c:strCache>
                      <c:ptCount val="1"/>
                      <c:pt idx="0">
                        <c:v>Earnings Per Share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'ROE Dashboard'!$C$6:$O$6</c15:sqref>
                        </c15:fullRef>
                        <c15:formulaRef>
                          <c15:sqref>'ROE Dashboard'!$D$6:$O$6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'ROE Dashboard'!$C$8:$O$8</c15:sqref>
                        </c15:fullRef>
                        <c15:formulaRef>
                          <c15:sqref>'ROE Dashboard'!$D$8:$O$8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3.21607067398402E-2</c:v>
                      </c:pt>
                      <c:pt idx="1">
                        <c:v>7.3093819077484987</c:v>
                      </c:pt>
                      <c:pt idx="2">
                        <c:v>6.2545309215058289</c:v>
                      </c:pt>
                      <c:pt idx="3">
                        <c:v>7.4075972798209522</c:v>
                      </c:pt>
                      <c:pt idx="4">
                        <c:v>6.8211046353281741</c:v>
                      </c:pt>
                      <c:pt idx="5">
                        <c:v>5.5695754675868265</c:v>
                      </c:pt>
                      <c:pt idx="6">
                        <c:v>7.4648082583043021</c:v>
                      </c:pt>
                      <c:pt idx="7">
                        <c:v>7.7241173655439237</c:v>
                      </c:pt>
                      <c:pt idx="8">
                        <c:v>18.641994502938125</c:v>
                      </c:pt>
                      <c:pt idx="9">
                        <c:v>6.9984163305602598</c:v>
                      </c:pt>
                      <c:pt idx="10">
                        <c:v>7.2114600405656502</c:v>
                      </c:pt>
                      <c:pt idx="11">
                        <c:v>3.3969793488266453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D83C-40B3-B9DC-27CE5EB5C504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'ROE Dashboard'!$B$9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'ROE Dashboard'!$C$6:$O$6</c15:sqref>
                        </c15:fullRef>
                        <c15:formulaRef>
                          <c15:sqref>'ROE Dashboard'!$D$6:$O$6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'ROE Dashboard'!$C$9:$O$9</c15:sqref>
                        </c15:fullRef>
                        <c15:formulaRef>
                          <c15:sqref>'ROE Dashboard'!$D$9:$O$9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83C-40B3-B9DC-27CE5EB5C504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'ROE Dashboard'!$B$10</c15:sqref>
                        </c15:formulaRef>
                      </c:ext>
                    </c:extLst>
                    <c:strCache>
                      <c:ptCount val="1"/>
                      <c:pt idx="0">
                        <c:v>Income Statement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'ROE Dashboard'!$C$6:$O$6</c15:sqref>
                        </c15:fullRef>
                        <c15:formulaRef>
                          <c15:sqref>'ROE Dashboard'!$D$6:$O$6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'ROE Dashboard'!$C$10:$O$10</c15:sqref>
                        </c15:fullRef>
                        <c15:formulaRef>
                          <c15:sqref>'ROE Dashboard'!$D$10:$O$10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83C-40B3-B9DC-27CE5EB5C504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'ROE Dashboard'!$B$11</c15:sqref>
                        </c15:formulaRef>
                      </c:ext>
                    </c:extLst>
                    <c:strCache>
                      <c:ptCount val="1"/>
                      <c:pt idx="0">
                        <c:v>Net Income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'ROE Dashboard'!$C$6:$O$6</c15:sqref>
                        </c15:fullRef>
                        <c15:formulaRef>
                          <c15:sqref>'ROE Dashboard'!$D$6:$O$6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'ROE Dashboard'!$C$11:$O$11</c15:sqref>
                        </c15:fullRef>
                        <c15:formulaRef>
                          <c15:sqref>'ROE Dashboard'!$D$11:$O$11</c15:sqref>
                        </c15:formulaRef>
                      </c:ext>
                    </c:extLst>
                    <c:numCache>
                      <c:formatCode>#,##0.00_);\(#,##0.00\)</c:formatCode>
                      <c:ptCount val="12"/>
                      <c:pt idx="0">
                        <c:v>2.7935203230000001</c:v>
                      </c:pt>
                      <c:pt idx="1">
                        <c:v>26.56334348</c:v>
                      </c:pt>
                      <c:pt idx="2">
                        <c:v>27.335617280000001</c:v>
                      </c:pt>
                      <c:pt idx="3">
                        <c:v>27.507848639999999</c:v>
                      </c:pt>
                      <c:pt idx="4">
                        <c:v>27.161157769999999</c:v>
                      </c:pt>
                      <c:pt idx="5">
                        <c:v>28.62770969</c:v>
                      </c:pt>
                      <c:pt idx="6">
                        <c:v>27.133746289999998</c:v>
                      </c:pt>
                      <c:pt idx="7">
                        <c:v>27.618935910000001</c:v>
                      </c:pt>
                      <c:pt idx="8">
                        <c:v>27.646000670000003</c:v>
                      </c:pt>
                      <c:pt idx="9">
                        <c:v>27.646774749999999</c:v>
                      </c:pt>
                      <c:pt idx="10">
                        <c:v>27.161089059999998</c:v>
                      </c:pt>
                      <c:pt idx="11">
                        <c:v>44.351108889999999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83C-40B3-B9DC-27CE5EB5C504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'ROE Dashboard'!$B$12</c15:sqref>
                        </c15:formulaRef>
                      </c:ext>
                    </c:extLst>
                    <c:strCache>
                      <c:ptCount val="1"/>
                      <c:pt idx="0">
                        <c:v>Balance Sheet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'ROE Dashboard'!$C$6:$O$6</c15:sqref>
                        </c15:fullRef>
                        <c15:formulaRef>
                          <c15:sqref>'ROE Dashboard'!$D$6:$O$6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'ROE Dashboard'!$C$12:$O$12</c15:sqref>
                        </c15:fullRef>
                        <c15:formulaRef>
                          <c15:sqref>'ROE Dashboard'!$D$12:$O$12</c15:sqref>
                        </c15:formulaRef>
                      </c:ext>
                    </c:extLst>
                    <c:numCache>
                      <c:formatCode>#,##0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83C-40B3-B9DC-27CE5EB5C504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'ROE Dashboard'!$B$13</c15:sqref>
                        </c15:formulaRef>
                      </c:ext>
                    </c:extLst>
                    <c:strCache>
                      <c:ptCount val="1"/>
                      <c:pt idx="0">
                        <c:v>Shares outstanding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'ROE Dashboard'!$C$6:$O$6</c15:sqref>
                        </c15:fullRef>
                        <c15:formulaRef>
                          <c15:sqref>'ROE Dashboard'!$D$6:$O$6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'ROE Dashboard'!$C$13:$O$13</c15:sqref>
                        </c15:fullRef>
                        <c15:formulaRef>
                          <c15:sqref>'ROE Dashboard'!$D$13:$O$13</c15:sqref>
                        </c15:formulaRef>
                      </c:ext>
                    </c:extLst>
                    <c:numCache>
                      <c:formatCode>#,##0.00_);\(#,##0.00\)</c:formatCode>
                      <c:ptCount val="12"/>
                      <c:pt idx="0">
                        <c:v>86.861285282000011</c:v>
                      </c:pt>
                      <c:pt idx="1">
                        <c:v>3.6341436000000003</c:v>
                      </c:pt>
                      <c:pt idx="2">
                        <c:v>4.3705303600000001</c:v>
                      </c:pt>
                      <c:pt idx="3">
                        <c:v>3.71346438</c:v>
                      </c:pt>
                      <c:pt idx="4">
                        <c:v>3.9819295000000001</c:v>
                      </c:pt>
                      <c:pt idx="5">
                        <c:v>5.1400164800000008</c:v>
                      </c:pt>
                      <c:pt idx="6">
                        <c:v>3.6348885800000001</c:v>
                      </c:pt>
                      <c:pt idx="7">
                        <c:v>3.5756753300000002</c:v>
                      </c:pt>
                      <c:pt idx="8">
                        <c:v>1.4829958600000002</c:v>
                      </c:pt>
                      <c:pt idx="9">
                        <c:v>3.9504329900000004</c:v>
                      </c:pt>
                      <c:pt idx="10">
                        <c:v>3.7663786400000001</c:v>
                      </c:pt>
                      <c:pt idx="11">
                        <c:v>13.056043130000001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D83C-40B3-B9DC-27CE5EB5C504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'ROE Dashboard'!$B$14</c15:sqref>
                        </c15:formulaRef>
                      </c:ext>
                    </c:extLst>
                    <c:strCache>
                      <c:ptCount val="1"/>
                      <c:pt idx="0">
                        <c:v>Share Price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'ROE Dashboard'!$C$6:$O$6</c15:sqref>
                        </c15:fullRef>
                        <c15:formulaRef>
                          <c15:sqref>'ROE Dashboard'!$D$6:$O$6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'ROE Dashboard'!$C$14:$O$14</c15:sqref>
                        </c15:fullRef>
                        <c15:formulaRef>
                          <c15:sqref>'ROE Dashboard'!$D$14:$O$14</c15:sqref>
                        </c15:formulaRef>
                      </c:ext>
                    </c:extLst>
                    <c:numCache>
                      <c:formatCode>#,##0.00</c:formatCode>
                      <c:ptCount val="12"/>
                      <c:pt idx="0">
                        <c:v>25.032160706739841</c:v>
                      </c:pt>
                      <c:pt idx="1">
                        <c:v>32.34154261448834</c:v>
                      </c:pt>
                      <c:pt idx="2">
                        <c:v>38.596073535994165</c:v>
                      </c:pt>
                      <c:pt idx="3">
                        <c:v>46.00367081581512</c:v>
                      </c:pt>
                      <c:pt idx="4">
                        <c:v>52.824775451143296</c:v>
                      </c:pt>
                      <c:pt idx="5">
                        <c:v>58.394350918730126</c:v>
                      </c:pt>
                      <c:pt idx="6">
                        <c:v>65.859159177034428</c:v>
                      </c:pt>
                      <c:pt idx="7">
                        <c:v>73.583276542578346</c:v>
                      </c:pt>
                      <c:pt idx="8">
                        <c:v>92.225271045516479</c:v>
                      </c:pt>
                      <c:pt idx="9">
                        <c:v>99.223687376076739</c:v>
                      </c:pt>
                      <c:pt idx="10">
                        <c:v>106.43514741664239</c:v>
                      </c:pt>
                      <c:pt idx="11">
                        <c:v>109.83212676546904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D83C-40B3-B9DC-27CE5EB5C504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'ROE Dashboard'!$B$15</c15:sqref>
                        </c15:formulaRef>
                      </c:ext>
                    </c:extLst>
                    <c:strCache>
                      <c:ptCount val="1"/>
                      <c:pt idx="0">
                        <c:v>Shareholders' Equity</c:v>
                      </c:pt>
                    </c:strCache>
                  </c:strRef>
                </c:tx>
                <c:spPr>
                  <a:solidFill>
                    <a:schemeClr val="bg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'ROE Dashboard'!$C$6:$O$6</c15:sqref>
                        </c15:fullRef>
                        <c15:formulaRef>
                          <c15:sqref>'ROE Dashboard'!$D$6:$O$6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'ROE Dashboard'!$C$15:$O$15</c15:sqref>
                        </c15:fullRef>
                        <c15:formulaRef>
                          <c15:sqref>'ROE Dashboard'!$D$15:$O$15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2174.3256523730001</c:v>
                      </c:pt>
                      <c:pt idx="1">
                        <c:v>117.53381010657007</c:v>
                      </c:pt>
                      <c:pt idx="2">
                        <c:v>168.68531116585504</c:v>
                      </c:pt>
                      <c:pt idx="3">
                        <c:v>170.83299292377498</c:v>
                      </c:pt>
                      <c:pt idx="4">
                        <c:v>210.34453169978332</c:v>
                      </c:pt>
                      <c:pt idx="5">
                        <c:v>300.14792606117601</c:v>
                      </c:pt>
                      <c:pt idx="6">
                        <c:v>239.39070558100465</c:v>
                      </c:pt>
                      <c:pt idx="7">
                        <c:v>263.10990663386508</c:v>
                      </c:pt>
                      <c:pt idx="8">
                        <c:v>136.76969514787882</c:v>
                      </c:pt>
                      <c:pt idx="9">
                        <c:v>391.9765279999001</c:v>
                      </c:pt>
                      <c:pt idx="10">
                        <c:v>400.87506577529308</c:v>
                      </c:pt>
                      <c:pt idx="11">
                        <c:v>1433.9729841095914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D83C-40B3-B9DC-27CE5EB5C504}"/>
                  </c:ext>
                </c:extLst>
              </c15:ser>
            </c15:filteredBarSeries>
          </c:ext>
        </c:extLst>
      </c:barChart>
      <c:catAx>
        <c:axId val="410341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337392"/>
        <c:crosses val="autoZero"/>
        <c:auto val="1"/>
        <c:lblAlgn val="ctr"/>
        <c:lblOffset val="100"/>
        <c:noMultiLvlLbl val="0"/>
      </c:catAx>
      <c:valAx>
        <c:axId val="4103373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10341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'Real Estate Dashboard'!$B$8</c:f>
              <c:strCache>
                <c:ptCount val="1"/>
                <c:pt idx="0">
                  <c:v>Units Sold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'Real Estate Dashboard'!$C$6:$N$7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'Real Estate Dashboard'!$C$8:$N$8</c:f>
              <c:numCache>
                <c:formatCode>0</c:formatCode>
                <c:ptCount val="12"/>
                <c:pt idx="0">
                  <c:v>25</c:v>
                </c:pt>
                <c:pt idx="1">
                  <c:v>30</c:v>
                </c:pt>
                <c:pt idx="2">
                  <c:v>35.5</c:v>
                </c:pt>
                <c:pt idx="3">
                  <c:v>41.550000000000004</c:v>
                </c:pt>
                <c:pt idx="4">
                  <c:v>43.627500000000012</c:v>
                </c:pt>
                <c:pt idx="5">
                  <c:v>45.808875000000015</c:v>
                </c:pt>
                <c:pt idx="6">
                  <c:v>48.099318750000016</c:v>
                </c:pt>
                <c:pt idx="7">
                  <c:v>50.504284687500018</c:v>
                </c:pt>
                <c:pt idx="8">
                  <c:v>53.029498921875017</c:v>
                </c:pt>
                <c:pt idx="9">
                  <c:v>55.680973867968774</c:v>
                </c:pt>
                <c:pt idx="10">
                  <c:v>58.465022561367206</c:v>
                </c:pt>
                <c:pt idx="11">
                  <c:v>61.388273689435572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E16F-45D9-AFD0-603D76B5C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axId val="763906872"/>
        <c:axId val="76390424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'Real Estate Dashboard'!$B$9</c15:sqref>
                        </c15:formulaRef>
                      </c:ext>
                    </c:extLst>
                    <c:strCache>
                      <c:ptCount val="1"/>
                      <c:pt idx="0">
                        <c:v>Avg List Price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'Real Estate Dashboard'!$C$6:$N$7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'Real Estate Dashboard'!$C$9:$N$9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275000</c:v>
                      </c:pt>
                      <c:pt idx="1">
                        <c:v>283250</c:v>
                      </c:pt>
                      <c:pt idx="2">
                        <c:v>291747.5</c:v>
                      </c:pt>
                      <c:pt idx="3">
                        <c:v>300499.92499999999</c:v>
                      </c:pt>
                      <c:pt idx="4">
                        <c:v>309514.92274999997</c:v>
                      </c:pt>
                      <c:pt idx="5">
                        <c:v>318800.37043249997</c:v>
                      </c:pt>
                      <c:pt idx="6">
                        <c:v>328364.38154547499</c:v>
                      </c:pt>
                      <c:pt idx="7">
                        <c:v>338215.31299183925</c:v>
                      </c:pt>
                      <c:pt idx="8">
                        <c:v>348361.77238159446</c:v>
                      </c:pt>
                      <c:pt idx="9">
                        <c:v>358812.62555304228</c:v>
                      </c:pt>
                      <c:pt idx="10">
                        <c:v>369577.00431963353</c:v>
                      </c:pt>
                      <c:pt idx="11">
                        <c:v>380664.31444922253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E16F-45D9-AFD0-603D76B5C291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'Real Estate Dashboard'!$B$10</c15:sqref>
                        </c15:formulaRef>
                      </c:ext>
                    </c:extLst>
                    <c:strCache>
                      <c:ptCount val="1"/>
                      <c:pt idx="0">
                        <c:v>Avg Sales Price</c:v>
                      </c:pt>
                    </c:strCache>
                  </c:strRef>
                </c:tx>
                <c:spPr>
                  <a:solidFill>
                    <a:schemeClr val="accent6">
                      <a:lumMod val="40000"/>
                      <a:lumOff val="60000"/>
                    </a:schemeClr>
                  </a:solidFill>
                  <a:ln>
                    <a:solidFill>
                      <a:schemeClr val="accent6">
                        <a:lumMod val="40000"/>
                        <a:lumOff val="60000"/>
                      </a:schemeClr>
                    </a:solidFill>
                  </a:ln>
                  <a:effectLst/>
                </c:spPr>
                <c:invertIfNegative val="0"/>
                <c:trendline>
                  <c:spPr>
                    <a:ln w="19050" cap="rnd">
                      <a:solidFill>
                        <a:schemeClr val="accent3"/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'Real Estate Dashboard'!$C$6:$N$7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'Real Estate Dashboard'!$C$10:$N$10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259875</c:v>
                      </c:pt>
                      <c:pt idx="1">
                        <c:v>264838.75</c:v>
                      </c:pt>
                      <c:pt idx="2">
                        <c:v>272000</c:v>
                      </c:pt>
                      <c:pt idx="3">
                        <c:v>290000</c:v>
                      </c:pt>
                      <c:pt idx="4">
                        <c:v>295604.85077249998</c:v>
                      </c:pt>
                      <c:pt idx="5">
                        <c:v>310000</c:v>
                      </c:pt>
                      <c:pt idx="6">
                        <c:v>319300.00000000006</c:v>
                      </c:pt>
                      <c:pt idx="7">
                        <c:v>328879.00000000006</c:v>
                      </c:pt>
                      <c:pt idx="8">
                        <c:v>338745.37000000005</c:v>
                      </c:pt>
                      <c:pt idx="9">
                        <c:v>345319.60484446958</c:v>
                      </c:pt>
                      <c:pt idx="10">
                        <c:v>361000</c:v>
                      </c:pt>
                      <c:pt idx="11">
                        <c:v>370000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E16F-45D9-AFD0-603D76B5C291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'Real Estate Dashboard'!$B$11</c15:sqref>
                        </c15:formulaRef>
                      </c:ext>
                    </c:extLst>
                    <c:strCache>
                      <c:ptCount val="1"/>
                      <c:pt idx="0">
                        <c:v>List to Sales %r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solidFill>
                      <a:schemeClr val="accent1"/>
                    </a:solidFill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'Real Estate Dashboard'!$C$6:$N$7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'Real Estate Dashboard'!$C$11:$N$11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-5.5E-2</c:v>
                      </c:pt>
                      <c:pt idx="1">
                        <c:v>-6.5000000000000002E-2</c:v>
                      </c:pt>
                      <c:pt idx="2">
                        <c:v>-6.7686955329522958E-2</c:v>
                      </c:pt>
                      <c:pt idx="3">
                        <c:v>-3.4941522863940776E-2</c:v>
                      </c:pt>
                      <c:pt idx="4">
                        <c:v>-4.4941522863940785E-2</c:v>
                      </c:pt>
                      <c:pt idx="5">
                        <c:v>-2.7604643057851416E-2</c:v>
                      </c:pt>
                      <c:pt idx="6">
                        <c:v>-2.7604643057851288E-2</c:v>
                      </c:pt>
                      <c:pt idx="7">
                        <c:v>-2.760464305785134E-2</c:v>
                      </c:pt>
                      <c:pt idx="8">
                        <c:v>-2.7604643057851451E-2</c:v>
                      </c:pt>
                      <c:pt idx="9">
                        <c:v>-3.7604643057851557E-2</c:v>
                      </c:pt>
                      <c:pt idx="10">
                        <c:v>-2.3207624444662678E-2</c:v>
                      </c:pt>
                      <c:pt idx="11">
                        <c:v>-2.8015009667119867E-2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E16F-45D9-AFD0-603D76B5C291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'Real Estate Dashboard'!$B$12</c15:sqref>
                        </c15:formulaRef>
                      </c:ext>
                    </c:extLst>
                    <c:strCache>
                      <c:ptCount val="1"/>
                      <c:pt idx="0">
                        <c:v>Avg sqft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'Real Estate Dashboard'!$C$6:$N$7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'Real Estate Dashboard'!$C$12:$N$12</c15:sqref>
                        </c15:formulaRef>
                      </c:ext>
                    </c:extLst>
                    <c:numCache>
                      <c:formatCode>#,##0_);\(#,##0\)</c:formatCode>
                      <c:ptCount val="12"/>
                      <c:pt idx="0">
                        <c:v>1800</c:v>
                      </c:pt>
                      <c:pt idx="1">
                        <c:v>1800</c:v>
                      </c:pt>
                      <c:pt idx="2">
                        <c:v>1800</c:v>
                      </c:pt>
                      <c:pt idx="3">
                        <c:v>1800</c:v>
                      </c:pt>
                      <c:pt idx="4">
                        <c:v>1800</c:v>
                      </c:pt>
                      <c:pt idx="5">
                        <c:v>1800</c:v>
                      </c:pt>
                      <c:pt idx="6">
                        <c:v>1800</c:v>
                      </c:pt>
                      <c:pt idx="7">
                        <c:v>1800</c:v>
                      </c:pt>
                      <c:pt idx="8">
                        <c:v>1800</c:v>
                      </c:pt>
                      <c:pt idx="9">
                        <c:v>1800</c:v>
                      </c:pt>
                      <c:pt idx="10">
                        <c:v>1800</c:v>
                      </c:pt>
                      <c:pt idx="11">
                        <c:v>1800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E16F-45D9-AFD0-603D76B5C291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'Real Estate Dashboard'!$B$13</c15:sqref>
                        </c15:formulaRef>
                      </c:ext>
                    </c:extLst>
                    <c:strCache>
                      <c:ptCount val="1"/>
                      <c:pt idx="0">
                        <c:v>Price per sqft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'Real Estate Dashboard'!$C$6:$N$7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'Real Estate Dashboard'!$C$13:$N$13</c15:sqref>
                        </c15:formulaRef>
                      </c:ext>
                    </c:extLst>
                    <c:numCache>
                      <c:formatCode>"$"#,##0.00</c:formatCode>
                      <c:ptCount val="12"/>
                      <c:pt idx="0">
                        <c:v>144.375</c:v>
                      </c:pt>
                      <c:pt idx="1">
                        <c:v>147.13263888888889</c:v>
                      </c:pt>
                      <c:pt idx="2">
                        <c:v>151.11111111111111</c:v>
                      </c:pt>
                      <c:pt idx="3">
                        <c:v>161.11111111111111</c:v>
                      </c:pt>
                      <c:pt idx="4">
                        <c:v>164.22491709583332</c:v>
                      </c:pt>
                      <c:pt idx="5">
                        <c:v>172.22222222222223</c:v>
                      </c:pt>
                      <c:pt idx="6">
                        <c:v>177.38888888888891</c:v>
                      </c:pt>
                      <c:pt idx="7">
                        <c:v>182.7105555555556</c:v>
                      </c:pt>
                      <c:pt idx="8">
                        <c:v>188.19187222222226</c:v>
                      </c:pt>
                      <c:pt idx="9">
                        <c:v>191.84422491359422</c:v>
                      </c:pt>
                      <c:pt idx="10">
                        <c:v>200.55555555555554</c:v>
                      </c:pt>
                      <c:pt idx="11">
                        <c:v>205.55555555555554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E16F-45D9-AFD0-603D76B5C291}"/>
                  </c:ext>
                </c:extLst>
              </c15:ser>
            </c15:filteredBarSeries>
          </c:ext>
        </c:extLst>
      </c:barChart>
      <c:catAx>
        <c:axId val="763906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904248"/>
        <c:crosses val="autoZero"/>
        <c:auto val="1"/>
        <c:lblAlgn val="ctr"/>
        <c:lblOffset val="100"/>
        <c:noMultiLvlLbl val="0"/>
      </c:catAx>
      <c:valAx>
        <c:axId val="763904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906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'Construction KPI'!$B$8</c:f>
              <c:strCache>
                <c:ptCount val="1"/>
                <c:pt idx="0">
                  <c:v>Gross Revenue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'Construction KPI'!$C$6:$N$6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'Construction KPI'!$C$8:$N$8</c:f>
              <c:numCache>
                <c:formatCode>"$"#,##0</c:formatCode>
                <c:ptCount val="12"/>
                <c:pt idx="0">
                  <c:v>200</c:v>
                </c:pt>
                <c:pt idx="1">
                  <c:v>400</c:v>
                </c:pt>
                <c:pt idx="2">
                  <c:v>800</c:v>
                </c:pt>
                <c:pt idx="3">
                  <c:v>400</c:v>
                </c:pt>
                <c:pt idx="4">
                  <c:v>600</c:v>
                </c:pt>
                <c:pt idx="5">
                  <c:v>400</c:v>
                </c:pt>
                <c:pt idx="6">
                  <c:v>600</c:v>
                </c:pt>
                <c:pt idx="7">
                  <c:v>400</c:v>
                </c:pt>
                <c:pt idx="8">
                  <c:v>200</c:v>
                </c:pt>
                <c:pt idx="9">
                  <c:v>400</c:v>
                </c:pt>
                <c:pt idx="10">
                  <c:v>600</c:v>
                </c:pt>
                <c:pt idx="11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49-492F-8A3B-EFC27009B28F}"/>
            </c:ext>
          </c:extLst>
        </c:ser>
        <c:ser>
          <c:idx val="3"/>
          <c:order val="3"/>
          <c:tx>
            <c:strRef>
              <c:f>'Construction KPI'!$B$10</c:f>
              <c:strCache>
                <c:ptCount val="1"/>
                <c:pt idx="0">
                  <c:v>Net Income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'Construction KPI'!$C$6:$N$6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'Construction KPI'!$C$10:$N$10</c:f>
              <c:numCache>
                <c:formatCode>"$"#,##0</c:formatCode>
                <c:ptCount val="12"/>
                <c:pt idx="0">
                  <c:v>40</c:v>
                </c:pt>
                <c:pt idx="1">
                  <c:v>80</c:v>
                </c:pt>
                <c:pt idx="2">
                  <c:v>160</c:v>
                </c:pt>
                <c:pt idx="3">
                  <c:v>80</c:v>
                </c:pt>
                <c:pt idx="4">
                  <c:v>120</c:v>
                </c:pt>
                <c:pt idx="5">
                  <c:v>80</c:v>
                </c:pt>
                <c:pt idx="6">
                  <c:v>120</c:v>
                </c:pt>
                <c:pt idx="7">
                  <c:v>80</c:v>
                </c:pt>
                <c:pt idx="8">
                  <c:v>40</c:v>
                </c:pt>
                <c:pt idx="9">
                  <c:v>80</c:v>
                </c:pt>
                <c:pt idx="10">
                  <c:v>120</c:v>
                </c:pt>
                <c:pt idx="1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49-492F-8A3B-EFC27009B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844243832"/>
        <c:axId val="844244160"/>
      </c:barChart>
      <c:lineChart>
        <c:grouping val="standard"/>
        <c:varyColors val="0"/>
        <c:ser>
          <c:idx val="4"/>
          <c:order val="4"/>
          <c:tx>
            <c:strRef>
              <c:f>'Construction KPI'!$B$11</c:f>
              <c:strCache>
                <c:ptCount val="1"/>
                <c:pt idx="0">
                  <c:v>Accounts Receivable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'Construction KPI'!$C$6:$N$6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'Construction KPI'!$C$11:$N$11</c:f>
              <c:numCache>
                <c:formatCode>"$"#,##0</c:formatCode>
                <c:ptCount val="12"/>
                <c:pt idx="0">
                  <c:v>180</c:v>
                </c:pt>
                <c:pt idx="1">
                  <c:v>240</c:v>
                </c:pt>
                <c:pt idx="2">
                  <c:v>240</c:v>
                </c:pt>
                <c:pt idx="3">
                  <c:v>180</c:v>
                </c:pt>
                <c:pt idx="4">
                  <c:v>420</c:v>
                </c:pt>
                <c:pt idx="5">
                  <c:v>660</c:v>
                </c:pt>
                <c:pt idx="6">
                  <c:v>840</c:v>
                </c:pt>
                <c:pt idx="7">
                  <c:v>840</c:v>
                </c:pt>
                <c:pt idx="8">
                  <c:v>900</c:v>
                </c:pt>
                <c:pt idx="9">
                  <c:v>1080</c:v>
                </c:pt>
                <c:pt idx="10">
                  <c:v>1200</c:v>
                </c:pt>
                <c:pt idx="11">
                  <c:v>1200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949-492F-8A3B-EFC27009B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243832"/>
        <c:axId val="84424416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'Construction KPI'!$B$7</c15:sqref>
                        </c15:formulaRef>
                      </c:ext>
                    </c:extLst>
                    <c:strCache>
                      <c:ptCount val="1"/>
                      <c:pt idx="0">
                        <c:v>Financial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'Construction KPI'!$C$7:$N$7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949-492F-8A3B-EFC27009B28F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KPI'!$B$9</c15:sqref>
                        </c15:formulaRef>
                      </c:ext>
                    </c:extLst>
                    <c:strCache>
                      <c:ptCount val="1"/>
                      <c:pt idx="0">
                        <c:v>Overhead Expense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KPI'!$C$9:$N$9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160</c:v>
                      </c:pt>
                      <c:pt idx="1">
                        <c:v>320</c:v>
                      </c:pt>
                      <c:pt idx="2">
                        <c:v>640</c:v>
                      </c:pt>
                      <c:pt idx="3">
                        <c:v>320</c:v>
                      </c:pt>
                      <c:pt idx="4">
                        <c:v>480</c:v>
                      </c:pt>
                      <c:pt idx="5">
                        <c:v>320</c:v>
                      </c:pt>
                      <c:pt idx="6">
                        <c:v>480</c:v>
                      </c:pt>
                      <c:pt idx="7">
                        <c:v>320</c:v>
                      </c:pt>
                      <c:pt idx="8">
                        <c:v>160</c:v>
                      </c:pt>
                      <c:pt idx="9">
                        <c:v>320</c:v>
                      </c:pt>
                      <c:pt idx="10">
                        <c:v>480</c:v>
                      </c:pt>
                      <c:pt idx="11">
                        <c:v>160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949-492F-8A3B-EFC27009B28F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KPI'!$B$12</c15:sqref>
                        </c15:formulaRef>
                      </c:ext>
                    </c:extLst>
                    <c:strCache>
                      <c:ptCount val="1"/>
                      <c:pt idx="0">
                        <c:v>Bonding/Bid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KPI'!$C$12:$N$12</c15:sqref>
                        </c15:formulaRef>
                      </c:ext>
                    </c:extLst>
                    <c:numCache>
                      <c:formatCode>"$"#,##0</c:formatCode>
                      <c:ptCount val="1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949-492F-8A3B-EFC27009B28F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KPI'!$B$13</c15:sqref>
                        </c15:formulaRef>
                      </c:ext>
                    </c:extLst>
                    <c:strCache>
                      <c:ptCount val="1"/>
                      <c:pt idx="0">
                        <c:v>Single Limit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KPI'!$C$13:$N$13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1000</c:v>
                      </c:pt>
                      <c:pt idx="1">
                        <c:v>1000</c:v>
                      </c:pt>
                      <c:pt idx="2">
                        <c:v>1000</c:v>
                      </c:pt>
                      <c:pt idx="3">
                        <c:v>1500</c:v>
                      </c:pt>
                      <c:pt idx="4">
                        <c:v>1500</c:v>
                      </c:pt>
                      <c:pt idx="5">
                        <c:v>1500</c:v>
                      </c:pt>
                      <c:pt idx="6">
                        <c:v>1500</c:v>
                      </c:pt>
                      <c:pt idx="7">
                        <c:v>2000</c:v>
                      </c:pt>
                      <c:pt idx="8">
                        <c:v>2000</c:v>
                      </c:pt>
                      <c:pt idx="9">
                        <c:v>2000</c:v>
                      </c:pt>
                      <c:pt idx="10">
                        <c:v>2000</c:v>
                      </c:pt>
                      <c:pt idx="11">
                        <c:v>2000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C949-492F-8A3B-EFC27009B28F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KPI'!$B$14</c15:sqref>
                        </c15:formulaRef>
                      </c:ext>
                    </c:extLst>
                    <c:strCache>
                      <c:ptCount val="1"/>
                      <c:pt idx="0">
                        <c:v>Aggregate Limit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KPI'!$C$14:$N$14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2000</c:v>
                      </c:pt>
                      <c:pt idx="1">
                        <c:v>2000</c:v>
                      </c:pt>
                      <c:pt idx="2">
                        <c:v>2000</c:v>
                      </c:pt>
                      <c:pt idx="3">
                        <c:v>3000</c:v>
                      </c:pt>
                      <c:pt idx="4">
                        <c:v>3000</c:v>
                      </c:pt>
                      <c:pt idx="5">
                        <c:v>3000</c:v>
                      </c:pt>
                      <c:pt idx="6">
                        <c:v>3000</c:v>
                      </c:pt>
                      <c:pt idx="7">
                        <c:v>4000</c:v>
                      </c:pt>
                      <c:pt idx="8">
                        <c:v>4000</c:v>
                      </c:pt>
                      <c:pt idx="9">
                        <c:v>4000</c:v>
                      </c:pt>
                      <c:pt idx="10">
                        <c:v>4000</c:v>
                      </c:pt>
                      <c:pt idx="11">
                        <c:v>4000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949-492F-8A3B-EFC27009B28F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KPI'!$B$15</c15:sqref>
                        </c15:formulaRef>
                      </c:ext>
                    </c:extLst>
                    <c:strCache>
                      <c:ptCount val="1"/>
                      <c:pt idx="0">
                        <c:v>Bid Development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KPI'!$C$15:$N$15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C949-492F-8A3B-EFC27009B28F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KPI'!$B$16</c15:sqref>
                        </c15:formulaRef>
                      </c:ext>
                    </c:extLst>
                    <c:strCache>
                      <c:ptCount val="1"/>
                      <c:pt idx="0">
                        <c:v>Active Proposals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KPI'!$C$16:$N$16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</c:v>
                      </c:pt>
                      <c:pt idx="1">
                        <c:v>3</c:v>
                      </c:pt>
                      <c:pt idx="2">
                        <c:v>5</c:v>
                      </c:pt>
                      <c:pt idx="3">
                        <c:v>12</c:v>
                      </c:pt>
                      <c:pt idx="4">
                        <c:v>14</c:v>
                      </c:pt>
                      <c:pt idx="5">
                        <c:v>10</c:v>
                      </c:pt>
                      <c:pt idx="6">
                        <c:v>6</c:v>
                      </c:pt>
                      <c:pt idx="7">
                        <c:v>5</c:v>
                      </c:pt>
                      <c:pt idx="8">
                        <c:v>7</c:v>
                      </c:pt>
                      <c:pt idx="9">
                        <c:v>8</c:v>
                      </c:pt>
                      <c:pt idx="10">
                        <c:v>5</c:v>
                      </c:pt>
                      <c:pt idx="11">
                        <c:v>10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949-492F-8A3B-EFC27009B28F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KPI'!$B$17</c15:sqref>
                        </c15:formulaRef>
                      </c:ext>
                    </c:extLst>
                    <c:strCache>
                      <c:ptCount val="1"/>
                      <c:pt idx="0">
                        <c:v>Avg. Deal Size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KPI'!$C$17:$N$17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200</c:v>
                      </c:pt>
                      <c:pt idx="1">
                        <c:v>200</c:v>
                      </c:pt>
                      <c:pt idx="2">
                        <c:v>200</c:v>
                      </c:pt>
                      <c:pt idx="3">
                        <c:v>200</c:v>
                      </c:pt>
                      <c:pt idx="4">
                        <c:v>200</c:v>
                      </c:pt>
                      <c:pt idx="5">
                        <c:v>200</c:v>
                      </c:pt>
                      <c:pt idx="6">
                        <c:v>200</c:v>
                      </c:pt>
                      <c:pt idx="7">
                        <c:v>200</c:v>
                      </c:pt>
                      <c:pt idx="8">
                        <c:v>200</c:v>
                      </c:pt>
                      <c:pt idx="9">
                        <c:v>200</c:v>
                      </c:pt>
                      <c:pt idx="10">
                        <c:v>200</c:v>
                      </c:pt>
                      <c:pt idx="11">
                        <c:v>200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949-492F-8A3B-EFC27009B28F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KPI'!$B$18</c15:sqref>
                        </c15:formulaRef>
                      </c:ext>
                    </c:extLst>
                    <c:strCache>
                      <c:ptCount val="1"/>
                      <c:pt idx="0">
                        <c:v>Win Probability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KPI'!$C$18:$N$18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0.5</c:v>
                      </c:pt>
                      <c:pt idx="1">
                        <c:v>0.5</c:v>
                      </c:pt>
                      <c:pt idx="2">
                        <c:v>0.5</c:v>
                      </c:pt>
                      <c:pt idx="3">
                        <c:v>0.5</c:v>
                      </c:pt>
                      <c:pt idx="4">
                        <c:v>0.5</c:v>
                      </c:pt>
                      <c:pt idx="5">
                        <c:v>0.5</c:v>
                      </c:pt>
                      <c:pt idx="6">
                        <c:v>0.5</c:v>
                      </c:pt>
                      <c:pt idx="7">
                        <c:v>0.5</c:v>
                      </c:pt>
                      <c:pt idx="8">
                        <c:v>0.5</c:v>
                      </c:pt>
                      <c:pt idx="9">
                        <c:v>0.5</c:v>
                      </c:pt>
                      <c:pt idx="10">
                        <c:v>0.5</c:v>
                      </c:pt>
                      <c:pt idx="11">
                        <c:v>0.5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949-492F-8A3B-EFC27009B28F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KPI'!$B$19</c15:sqref>
                        </c15:formulaRef>
                      </c:ext>
                    </c:extLst>
                    <c:strCache>
                      <c:ptCount val="1"/>
                      <c:pt idx="0">
                        <c:v>WIP (Contracts)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KPI'!$C$19:$N$19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</c:v>
                      </c:pt>
                      <c:pt idx="1">
                        <c:v>4</c:v>
                      </c:pt>
                      <c:pt idx="2">
                        <c:v>4</c:v>
                      </c:pt>
                      <c:pt idx="3">
                        <c:v>3</c:v>
                      </c:pt>
                      <c:pt idx="4">
                        <c:v>7</c:v>
                      </c:pt>
                      <c:pt idx="5">
                        <c:v>11</c:v>
                      </c:pt>
                      <c:pt idx="6">
                        <c:v>14</c:v>
                      </c:pt>
                      <c:pt idx="7">
                        <c:v>14</c:v>
                      </c:pt>
                      <c:pt idx="8">
                        <c:v>15</c:v>
                      </c:pt>
                      <c:pt idx="9">
                        <c:v>18</c:v>
                      </c:pt>
                      <c:pt idx="10">
                        <c:v>20</c:v>
                      </c:pt>
                      <c:pt idx="11">
                        <c:v>20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949-492F-8A3B-EFC27009B28F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KPI'!$B$20</c15:sqref>
                        </c15:formulaRef>
                      </c:ext>
                    </c:extLst>
                    <c:strCache>
                      <c:ptCount val="1"/>
                      <c:pt idx="0">
                        <c:v>Monthly Completion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KPI'!$C$20:$N$20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4</c:v>
                      </c:pt>
                      <c:pt idx="3">
                        <c:v>2</c:v>
                      </c:pt>
                      <c:pt idx="4">
                        <c:v>3</c:v>
                      </c:pt>
                      <c:pt idx="5">
                        <c:v>2</c:v>
                      </c:pt>
                      <c:pt idx="6">
                        <c:v>3</c:v>
                      </c:pt>
                      <c:pt idx="7">
                        <c:v>2</c:v>
                      </c:pt>
                      <c:pt idx="8">
                        <c:v>1</c:v>
                      </c:pt>
                      <c:pt idx="9">
                        <c:v>2</c:v>
                      </c:pt>
                      <c:pt idx="10">
                        <c:v>3</c:v>
                      </c:pt>
                      <c:pt idx="11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949-492F-8A3B-EFC27009B28F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KPI'!$B$21</c15:sqref>
                        </c15:formulaRef>
                      </c:ext>
                    </c:extLst>
                    <c:strCache>
                      <c:ptCount val="1"/>
                      <c:pt idx="0">
                        <c:v>WIP (Aggregate $)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KPI'!$C$21:$N$21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600</c:v>
                      </c:pt>
                      <c:pt idx="1">
                        <c:v>800</c:v>
                      </c:pt>
                      <c:pt idx="2">
                        <c:v>800</c:v>
                      </c:pt>
                      <c:pt idx="3">
                        <c:v>600</c:v>
                      </c:pt>
                      <c:pt idx="4">
                        <c:v>1400</c:v>
                      </c:pt>
                      <c:pt idx="5">
                        <c:v>2200</c:v>
                      </c:pt>
                      <c:pt idx="6">
                        <c:v>2800</c:v>
                      </c:pt>
                      <c:pt idx="7">
                        <c:v>2800</c:v>
                      </c:pt>
                      <c:pt idx="8">
                        <c:v>3000</c:v>
                      </c:pt>
                      <c:pt idx="9">
                        <c:v>3600</c:v>
                      </c:pt>
                      <c:pt idx="10">
                        <c:v>4000</c:v>
                      </c:pt>
                      <c:pt idx="11">
                        <c:v>4000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949-492F-8A3B-EFC27009B28F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KPI'!$B$22</c15:sqref>
                        </c15:formulaRef>
                      </c:ext>
                    </c:extLst>
                    <c:strCache>
                      <c:ptCount val="1"/>
                      <c:pt idx="0">
                        <c:v>Percent of Aggregate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KPI'!$C$22:$N$22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0.3</c:v>
                      </c:pt>
                      <c:pt idx="1">
                        <c:v>0.4</c:v>
                      </c:pt>
                      <c:pt idx="2">
                        <c:v>0.4</c:v>
                      </c:pt>
                      <c:pt idx="3">
                        <c:v>0.2</c:v>
                      </c:pt>
                      <c:pt idx="4">
                        <c:v>0.46666666666666667</c:v>
                      </c:pt>
                      <c:pt idx="5">
                        <c:v>0.73333333333333328</c:v>
                      </c:pt>
                      <c:pt idx="6">
                        <c:v>0.93333333333333335</c:v>
                      </c:pt>
                      <c:pt idx="7">
                        <c:v>0.7</c:v>
                      </c:pt>
                      <c:pt idx="8">
                        <c:v>0.75</c:v>
                      </c:pt>
                      <c:pt idx="9">
                        <c:v>0.9</c:v>
                      </c:pt>
                      <c:pt idx="10">
                        <c:v>1</c:v>
                      </c:pt>
                      <c:pt idx="11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C949-492F-8A3B-EFC27009B28F}"/>
                  </c:ext>
                </c:extLst>
              </c15:ser>
            </c15:filteredLineSeries>
          </c:ext>
        </c:extLst>
      </c:lineChart>
      <c:catAx>
        <c:axId val="844243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244160"/>
        <c:crosses val="autoZero"/>
        <c:auto val="1"/>
        <c:lblAlgn val="ctr"/>
        <c:lblOffset val="100"/>
        <c:noMultiLvlLbl val="0"/>
      </c:catAx>
      <c:valAx>
        <c:axId val="844244160"/>
        <c:scaling>
          <c:orientation val="minMax"/>
        </c:scaling>
        <c:delete val="0"/>
        <c:axPos val="l"/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243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9"/>
          <c:order val="9"/>
          <c:tx>
            <c:strRef>
              <c:f>'Construction KPI'!$B$16</c:f>
              <c:strCache>
                <c:ptCount val="1"/>
                <c:pt idx="0">
                  <c:v>Active Proposals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'Construction KPI'!$C$6:$N$6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'Construction KPI'!$C$16:$N$16</c:f>
              <c:numCache>
                <c:formatCode>#,##0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5</c:v>
                </c:pt>
                <c:pt idx="3">
                  <c:v>12</c:v>
                </c:pt>
                <c:pt idx="4">
                  <c:v>14</c:v>
                </c:pt>
                <c:pt idx="5">
                  <c:v>10</c:v>
                </c:pt>
                <c:pt idx="6">
                  <c:v>6</c:v>
                </c:pt>
                <c:pt idx="7">
                  <c:v>5</c:v>
                </c:pt>
                <c:pt idx="8">
                  <c:v>7</c:v>
                </c:pt>
                <c:pt idx="9">
                  <c:v>8</c:v>
                </c:pt>
                <c:pt idx="10">
                  <c:v>5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0-47AE-B495-520852F2DA05}"/>
            </c:ext>
          </c:extLst>
        </c:ser>
        <c:ser>
          <c:idx val="12"/>
          <c:order val="12"/>
          <c:tx>
            <c:strRef>
              <c:f>'Construction KPI'!$B$19</c:f>
              <c:strCache>
                <c:ptCount val="1"/>
                <c:pt idx="0">
                  <c:v>WIP (Contracts)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'Construction KPI'!$C$6:$N$6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'Construction KPI'!$C$19:$N$19</c:f>
              <c:numCache>
                <c:formatCode>#,##0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7</c:v>
                </c:pt>
                <c:pt idx="5">
                  <c:v>11</c:v>
                </c:pt>
                <c:pt idx="6">
                  <c:v>14</c:v>
                </c:pt>
                <c:pt idx="7">
                  <c:v>14</c:v>
                </c:pt>
                <c:pt idx="8">
                  <c:v>15</c:v>
                </c:pt>
                <c:pt idx="9">
                  <c:v>18</c:v>
                </c:pt>
                <c:pt idx="10">
                  <c:v>20</c:v>
                </c:pt>
                <c:pt idx="1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B0-47AE-B495-520852F2D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844243832"/>
        <c:axId val="84424416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'Construction KPI'!$B$8</c15:sqref>
                        </c15:formulaRef>
                      </c:ext>
                    </c:extLst>
                    <c:strCache>
                      <c:ptCount val="1"/>
                      <c:pt idx="0">
                        <c:v>Gross Revenue</c:v>
                      </c:pt>
                    </c:strCache>
                  </c:strRef>
                </c:tx>
                <c:spPr>
                  <a:solidFill>
                    <a:srgbClr val="00B050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'Construction KPI'!$C$8:$N$8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200</c:v>
                      </c:pt>
                      <c:pt idx="1">
                        <c:v>400</c:v>
                      </c:pt>
                      <c:pt idx="2">
                        <c:v>800</c:v>
                      </c:pt>
                      <c:pt idx="3">
                        <c:v>400</c:v>
                      </c:pt>
                      <c:pt idx="4">
                        <c:v>600</c:v>
                      </c:pt>
                      <c:pt idx="5">
                        <c:v>400</c:v>
                      </c:pt>
                      <c:pt idx="6">
                        <c:v>600</c:v>
                      </c:pt>
                      <c:pt idx="7">
                        <c:v>400</c:v>
                      </c:pt>
                      <c:pt idx="8">
                        <c:v>200</c:v>
                      </c:pt>
                      <c:pt idx="9">
                        <c:v>400</c:v>
                      </c:pt>
                      <c:pt idx="10">
                        <c:v>600</c:v>
                      </c:pt>
                      <c:pt idx="11">
                        <c:v>200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E7B0-47AE-B495-520852F2DA05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KPI'!$B$10</c15:sqref>
                        </c15:formulaRef>
                      </c:ext>
                    </c:extLst>
                    <c:strCache>
                      <c:ptCount val="1"/>
                      <c:pt idx="0">
                        <c:v>Net Income</c:v>
                      </c:pt>
                    </c:strCache>
                  </c:strRef>
                </c:tx>
                <c:spPr>
                  <a:solidFill>
                    <a:srgbClr val="00B0F0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KPI'!$C$10:$N$10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40</c:v>
                      </c:pt>
                      <c:pt idx="1">
                        <c:v>80</c:v>
                      </c:pt>
                      <c:pt idx="2">
                        <c:v>160</c:v>
                      </c:pt>
                      <c:pt idx="3">
                        <c:v>80</c:v>
                      </c:pt>
                      <c:pt idx="4">
                        <c:v>120</c:v>
                      </c:pt>
                      <c:pt idx="5">
                        <c:v>80</c:v>
                      </c:pt>
                      <c:pt idx="6">
                        <c:v>120</c:v>
                      </c:pt>
                      <c:pt idx="7">
                        <c:v>80</c:v>
                      </c:pt>
                      <c:pt idx="8">
                        <c:v>40</c:v>
                      </c:pt>
                      <c:pt idx="9">
                        <c:v>80</c:v>
                      </c:pt>
                      <c:pt idx="10">
                        <c:v>120</c:v>
                      </c:pt>
                      <c:pt idx="11">
                        <c:v>40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E7B0-47AE-B495-520852F2DA05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3"/>
          <c:order val="13"/>
          <c:tx>
            <c:strRef>
              <c:f>'Construction KPI'!$B$20</c:f>
              <c:strCache>
                <c:ptCount val="1"/>
                <c:pt idx="0">
                  <c:v>Monthly Completion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'Construction KPI'!$C$6:$N$6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'Construction KPI'!$C$20:$N$20</c:f>
              <c:numCache>
                <c:formatCode>#,##0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7B0-47AE-B495-520852F2D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243832"/>
        <c:axId val="84424416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'Construction KPI'!$B$7</c15:sqref>
                        </c15:formulaRef>
                      </c:ext>
                    </c:extLst>
                    <c:strCache>
                      <c:ptCount val="1"/>
                      <c:pt idx="0">
                        <c:v>Financial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'Construction KPI'!$C$7:$N$7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E7B0-47AE-B495-520852F2DA05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KPI'!$B$9</c15:sqref>
                        </c15:formulaRef>
                      </c:ext>
                    </c:extLst>
                    <c:strCache>
                      <c:ptCount val="1"/>
                      <c:pt idx="0">
                        <c:v>Overhead Expense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KPI'!$C$9:$N$9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160</c:v>
                      </c:pt>
                      <c:pt idx="1">
                        <c:v>320</c:v>
                      </c:pt>
                      <c:pt idx="2">
                        <c:v>640</c:v>
                      </c:pt>
                      <c:pt idx="3">
                        <c:v>320</c:v>
                      </c:pt>
                      <c:pt idx="4">
                        <c:v>480</c:v>
                      </c:pt>
                      <c:pt idx="5">
                        <c:v>320</c:v>
                      </c:pt>
                      <c:pt idx="6">
                        <c:v>480</c:v>
                      </c:pt>
                      <c:pt idx="7">
                        <c:v>320</c:v>
                      </c:pt>
                      <c:pt idx="8">
                        <c:v>160</c:v>
                      </c:pt>
                      <c:pt idx="9">
                        <c:v>320</c:v>
                      </c:pt>
                      <c:pt idx="10">
                        <c:v>480</c:v>
                      </c:pt>
                      <c:pt idx="11">
                        <c:v>160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E7B0-47AE-B495-520852F2DA05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KPI'!$B$11</c15:sqref>
                        </c15:formulaRef>
                      </c:ext>
                    </c:extLst>
                    <c:strCache>
                      <c:ptCount val="1"/>
                      <c:pt idx="0">
                        <c:v>Accounts Receivable</c:v>
                      </c:pt>
                    </c:strCache>
                  </c:strRef>
                </c:tx>
                <c:spPr>
                  <a:ln w="28575" cap="rnd">
                    <a:solidFill>
                      <a:schemeClr val="bg1">
                        <a:lumMod val="6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KPI'!$C$11:$N$11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180</c:v>
                      </c:pt>
                      <c:pt idx="1">
                        <c:v>240</c:v>
                      </c:pt>
                      <c:pt idx="2">
                        <c:v>240</c:v>
                      </c:pt>
                      <c:pt idx="3">
                        <c:v>180</c:v>
                      </c:pt>
                      <c:pt idx="4">
                        <c:v>420</c:v>
                      </c:pt>
                      <c:pt idx="5">
                        <c:v>660</c:v>
                      </c:pt>
                      <c:pt idx="6">
                        <c:v>840</c:v>
                      </c:pt>
                      <c:pt idx="7">
                        <c:v>840</c:v>
                      </c:pt>
                      <c:pt idx="8">
                        <c:v>900</c:v>
                      </c:pt>
                      <c:pt idx="9">
                        <c:v>1080</c:v>
                      </c:pt>
                      <c:pt idx="10">
                        <c:v>1200</c:v>
                      </c:pt>
                      <c:pt idx="11">
                        <c:v>1200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E7B0-47AE-B495-520852F2DA05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KPI'!$B$12</c15:sqref>
                        </c15:formulaRef>
                      </c:ext>
                    </c:extLst>
                    <c:strCache>
                      <c:ptCount val="1"/>
                      <c:pt idx="0">
                        <c:v>Bonding/Bid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KPI'!$C$12:$N$12</c15:sqref>
                        </c15:formulaRef>
                      </c:ext>
                    </c:extLst>
                    <c:numCache>
                      <c:formatCode>"$"#,##0</c:formatCode>
                      <c:ptCount val="1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E7B0-47AE-B495-520852F2DA05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KPI'!$B$13</c15:sqref>
                        </c15:formulaRef>
                      </c:ext>
                    </c:extLst>
                    <c:strCache>
                      <c:ptCount val="1"/>
                      <c:pt idx="0">
                        <c:v>Single Limit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KPI'!$C$13:$N$13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1000</c:v>
                      </c:pt>
                      <c:pt idx="1">
                        <c:v>1000</c:v>
                      </c:pt>
                      <c:pt idx="2">
                        <c:v>1000</c:v>
                      </c:pt>
                      <c:pt idx="3">
                        <c:v>1500</c:v>
                      </c:pt>
                      <c:pt idx="4">
                        <c:v>1500</c:v>
                      </c:pt>
                      <c:pt idx="5">
                        <c:v>1500</c:v>
                      </c:pt>
                      <c:pt idx="6">
                        <c:v>1500</c:v>
                      </c:pt>
                      <c:pt idx="7">
                        <c:v>2000</c:v>
                      </c:pt>
                      <c:pt idx="8">
                        <c:v>2000</c:v>
                      </c:pt>
                      <c:pt idx="9">
                        <c:v>2000</c:v>
                      </c:pt>
                      <c:pt idx="10">
                        <c:v>2000</c:v>
                      </c:pt>
                      <c:pt idx="11">
                        <c:v>2000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E7B0-47AE-B495-520852F2DA05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KPI'!$B$14</c15:sqref>
                        </c15:formulaRef>
                      </c:ext>
                    </c:extLst>
                    <c:strCache>
                      <c:ptCount val="1"/>
                      <c:pt idx="0">
                        <c:v>Aggregate Limit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KPI'!$C$14:$N$14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2000</c:v>
                      </c:pt>
                      <c:pt idx="1">
                        <c:v>2000</c:v>
                      </c:pt>
                      <c:pt idx="2">
                        <c:v>2000</c:v>
                      </c:pt>
                      <c:pt idx="3">
                        <c:v>3000</c:v>
                      </c:pt>
                      <c:pt idx="4">
                        <c:v>3000</c:v>
                      </c:pt>
                      <c:pt idx="5">
                        <c:v>3000</c:v>
                      </c:pt>
                      <c:pt idx="6">
                        <c:v>3000</c:v>
                      </c:pt>
                      <c:pt idx="7">
                        <c:v>4000</c:v>
                      </c:pt>
                      <c:pt idx="8">
                        <c:v>4000</c:v>
                      </c:pt>
                      <c:pt idx="9">
                        <c:v>4000</c:v>
                      </c:pt>
                      <c:pt idx="10">
                        <c:v>4000</c:v>
                      </c:pt>
                      <c:pt idx="11">
                        <c:v>4000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E7B0-47AE-B495-520852F2DA05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KPI'!$B$15</c15:sqref>
                        </c15:formulaRef>
                      </c:ext>
                    </c:extLst>
                    <c:strCache>
                      <c:ptCount val="1"/>
                      <c:pt idx="0">
                        <c:v>Bid Development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KPI'!$C$15:$N$15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E7B0-47AE-B495-520852F2DA05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KPI'!$B$17</c15:sqref>
                        </c15:formulaRef>
                      </c:ext>
                    </c:extLst>
                    <c:strCache>
                      <c:ptCount val="1"/>
                      <c:pt idx="0">
                        <c:v>Avg. Deal Size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KPI'!$C$17:$N$17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200</c:v>
                      </c:pt>
                      <c:pt idx="1">
                        <c:v>200</c:v>
                      </c:pt>
                      <c:pt idx="2">
                        <c:v>200</c:v>
                      </c:pt>
                      <c:pt idx="3">
                        <c:v>200</c:v>
                      </c:pt>
                      <c:pt idx="4">
                        <c:v>200</c:v>
                      </c:pt>
                      <c:pt idx="5">
                        <c:v>200</c:v>
                      </c:pt>
                      <c:pt idx="6">
                        <c:v>200</c:v>
                      </c:pt>
                      <c:pt idx="7">
                        <c:v>200</c:v>
                      </c:pt>
                      <c:pt idx="8">
                        <c:v>200</c:v>
                      </c:pt>
                      <c:pt idx="9">
                        <c:v>200</c:v>
                      </c:pt>
                      <c:pt idx="10">
                        <c:v>200</c:v>
                      </c:pt>
                      <c:pt idx="11">
                        <c:v>200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E7B0-47AE-B495-520852F2DA05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KPI'!$B$18</c15:sqref>
                        </c15:formulaRef>
                      </c:ext>
                    </c:extLst>
                    <c:strCache>
                      <c:ptCount val="1"/>
                      <c:pt idx="0">
                        <c:v>Win Probability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KPI'!$C$18:$N$18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0.5</c:v>
                      </c:pt>
                      <c:pt idx="1">
                        <c:v>0.5</c:v>
                      </c:pt>
                      <c:pt idx="2">
                        <c:v>0.5</c:v>
                      </c:pt>
                      <c:pt idx="3">
                        <c:v>0.5</c:v>
                      </c:pt>
                      <c:pt idx="4">
                        <c:v>0.5</c:v>
                      </c:pt>
                      <c:pt idx="5">
                        <c:v>0.5</c:v>
                      </c:pt>
                      <c:pt idx="6">
                        <c:v>0.5</c:v>
                      </c:pt>
                      <c:pt idx="7">
                        <c:v>0.5</c:v>
                      </c:pt>
                      <c:pt idx="8">
                        <c:v>0.5</c:v>
                      </c:pt>
                      <c:pt idx="9">
                        <c:v>0.5</c:v>
                      </c:pt>
                      <c:pt idx="10">
                        <c:v>0.5</c:v>
                      </c:pt>
                      <c:pt idx="11">
                        <c:v>0.5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E7B0-47AE-B495-520852F2DA05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KPI'!$B$21</c15:sqref>
                        </c15:formulaRef>
                      </c:ext>
                    </c:extLst>
                    <c:strCache>
                      <c:ptCount val="1"/>
                      <c:pt idx="0">
                        <c:v>WIP (Aggregate $)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KPI'!$C$21:$N$21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600</c:v>
                      </c:pt>
                      <c:pt idx="1">
                        <c:v>800</c:v>
                      </c:pt>
                      <c:pt idx="2">
                        <c:v>800</c:v>
                      </c:pt>
                      <c:pt idx="3">
                        <c:v>600</c:v>
                      </c:pt>
                      <c:pt idx="4">
                        <c:v>1400</c:v>
                      </c:pt>
                      <c:pt idx="5">
                        <c:v>2200</c:v>
                      </c:pt>
                      <c:pt idx="6">
                        <c:v>2800</c:v>
                      </c:pt>
                      <c:pt idx="7">
                        <c:v>2800</c:v>
                      </c:pt>
                      <c:pt idx="8">
                        <c:v>3000</c:v>
                      </c:pt>
                      <c:pt idx="9">
                        <c:v>3600</c:v>
                      </c:pt>
                      <c:pt idx="10">
                        <c:v>4000</c:v>
                      </c:pt>
                      <c:pt idx="11">
                        <c:v>4000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E7B0-47AE-B495-520852F2DA05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KPI'!$B$22</c15:sqref>
                        </c15:formulaRef>
                      </c:ext>
                    </c:extLst>
                    <c:strCache>
                      <c:ptCount val="1"/>
                      <c:pt idx="0">
                        <c:v>Percent of Aggregate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KPI'!$C$22:$N$22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0.3</c:v>
                      </c:pt>
                      <c:pt idx="1">
                        <c:v>0.4</c:v>
                      </c:pt>
                      <c:pt idx="2">
                        <c:v>0.4</c:v>
                      </c:pt>
                      <c:pt idx="3">
                        <c:v>0.2</c:v>
                      </c:pt>
                      <c:pt idx="4">
                        <c:v>0.46666666666666667</c:v>
                      </c:pt>
                      <c:pt idx="5">
                        <c:v>0.73333333333333328</c:v>
                      </c:pt>
                      <c:pt idx="6">
                        <c:v>0.93333333333333335</c:v>
                      </c:pt>
                      <c:pt idx="7">
                        <c:v>0.7</c:v>
                      </c:pt>
                      <c:pt idx="8">
                        <c:v>0.75</c:v>
                      </c:pt>
                      <c:pt idx="9">
                        <c:v>0.9</c:v>
                      </c:pt>
                      <c:pt idx="10">
                        <c:v>1</c:v>
                      </c:pt>
                      <c:pt idx="11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E7B0-47AE-B495-520852F2DA05}"/>
                  </c:ext>
                </c:extLst>
              </c15:ser>
            </c15:filteredLineSeries>
          </c:ext>
        </c:extLst>
      </c:lineChart>
      <c:catAx>
        <c:axId val="844243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244160"/>
        <c:crosses val="autoZero"/>
        <c:auto val="1"/>
        <c:lblAlgn val="ctr"/>
        <c:lblOffset val="100"/>
        <c:noMultiLvlLbl val="0"/>
      </c:catAx>
      <c:valAx>
        <c:axId val="8442441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243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6"/>
          <c:order val="6"/>
          <c:tx>
            <c:strRef>
              <c:f>'Construction KPI'!$B$13</c:f>
              <c:strCache>
                <c:ptCount val="1"/>
                <c:pt idx="0">
                  <c:v>Single Limit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'Construction KPI'!$C$6:$N$6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'Construction KPI'!$C$13:$N$13</c:f>
              <c:numCache>
                <c:formatCode>"$"#,##0</c:formatCode>
                <c:ptCount val="12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8-4740-BD4C-9F46173A62DB}"/>
            </c:ext>
          </c:extLst>
        </c:ser>
        <c:ser>
          <c:idx val="7"/>
          <c:order val="7"/>
          <c:tx>
            <c:strRef>
              <c:f>'Construction KPI'!$B$14</c:f>
              <c:strCache>
                <c:ptCount val="1"/>
                <c:pt idx="0">
                  <c:v>Aggregate Limit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'Construction KPI'!$C$6:$N$6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'Construction KPI'!$C$14:$N$14</c:f>
              <c:numCache>
                <c:formatCode>"$"#,##0</c:formatCode>
                <c:ptCount val="12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8-4740-BD4C-9F46173A6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844243832"/>
        <c:axId val="84424416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'Construction KPI'!$B$7</c15:sqref>
                        </c15:formulaRef>
                      </c:ext>
                    </c:extLst>
                    <c:strCache>
                      <c:ptCount val="1"/>
                      <c:pt idx="0">
                        <c:v>Financial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'Construction KPI'!$C$7:$N$7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23E8-4740-BD4C-9F46173A62DB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KPI'!$B$8</c15:sqref>
                        </c15:formulaRef>
                      </c:ext>
                    </c:extLst>
                    <c:strCache>
                      <c:ptCount val="1"/>
                      <c:pt idx="0">
                        <c:v>Gross Revenue</c:v>
                      </c:pt>
                    </c:strCache>
                  </c:strRef>
                </c:tx>
                <c:spPr>
                  <a:solidFill>
                    <a:srgbClr val="00B050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KPI'!$C$8:$N$8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200</c:v>
                      </c:pt>
                      <c:pt idx="1">
                        <c:v>400</c:v>
                      </c:pt>
                      <c:pt idx="2">
                        <c:v>800</c:v>
                      </c:pt>
                      <c:pt idx="3">
                        <c:v>400</c:v>
                      </c:pt>
                      <c:pt idx="4">
                        <c:v>600</c:v>
                      </c:pt>
                      <c:pt idx="5">
                        <c:v>400</c:v>
                      </c:pt>
                      <c:pt idx="6">
                        <c:v>600</c:v>
                      </c:pt>
                      <c:pt idx="7">
                        <c:v>400</c:v>
                      </c:pt>
                      <c:pt idx="8">
                        <c:v>200</c:v>
                      </c:pt>
                      <c:pt idx="9">
                        <c:v>400</c:v>
                      </c:pt>
                      <c:pt idx="10">
                        <c:v>600</c:v>
                      </c:pt>
                      <c:pt idx="11">
                        <c:v>200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3E8-4740-BD4C-9F46173A62DB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KPI'!$B$9</c15:sqref>
                        </c15:formulaRef>
                      </c:ext>
                    </c:extLst>
                    <c:strCache>
                      <c:ptCount val="1"/>
                      <c:pt idx="0">
                        <c:v>Overhead Expense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KPI'!$C$9:$N$9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160</c:v>
                      </c:pt>
                      <c:pt idx="1">
                        <c:v>320</c:v>
                      </c:pt>
                      <c:pt idx="2">
                        <c:v>640</c:v>
                      </c:pt>
                      <c:pt idx="3">
                        <c:v>320</c:v>
                      </c:pt>
                      <c:pt idx="4">
                        <c:v>480</c:v>
                      </c:pt>
                      <c:pt idx="5">
                        <c:v>320</c:v>
                      </c:pt>
                      <c:pt idx="6">
                        <c:v>480</c:v>
                      </c:pt>
                      <c:pt idx="7">
                        <c:v>320</c:v>
                      </c:pt>
                      <c:pt idx="8">
                        <c:v>160</c:v>
                      </c:pt>
                      <c:pt idx="9">
                        <c:v>320</c:v>
                      </c:pt>
                      <c:pt idx="10">
                        <c:v>480</c:v>
                      </c:pt>
                      <c:pt idx="11">
                        <c:v>160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3E8-4740-BD4C-9F46173A62D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KPI'!$B$10</c15:sqref>
                        </c15:formulaRef>
                      </c:ext>
                    </c:extLst>
                    <c:strCache>
                      <c:ptCount val="1"/>
                      <c:pt idx="0">
                        <c:v>Net Income</c:v>
                      </c:pt>
                    </c:strCache>
                  </c:strRef>
                </c:tx>
                <c:spPr>
                  <a:solidFill>
                    <a:srgbClr val="00B0F0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KPI'!$C$10:$N$10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40</c:v>
                      </c:pt>
                      <c:pt idx="1">
                        <c:v>80</c:v>
                      </c:pt>
                      <c:pt idx="2">
                        <c:v>160</c:v>
                      </c:pt>
                      <c:pt idx="3">
                        <c:v>80</c:v>
                      </c:pt>
                      <c:pt idx="4">
                        <c:v>120</c:v>
                      </c:pt>
                      <c:pt idx="5">
                        <c:v>80</c:v>
                      </c:pt>
                      <c:pt idx="6">
                        <c:v>120</c:v>
                      </c:pt>
                      <c:pt idx="7">
                        <c:v>80</c:v>
                      </c:pt>
                      <c:pt idx="8">
                        <c:v>40</c:v>
                      </c:pt>
                      <c:pt idx="9">
                        <c:v>80</c:v>
                      </c:pt>
                      <c:pt idx="10">
                        <c:v>120</c:v>
                      </c:pt>
                      <c:pt idx="11">
                        <c:v>40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23E8-4740-BD4C-9F46173A62DB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KPI'!$B$11</c15:sqref>
                        </c15:formulaRef>
                      </c:ext>
                    </c:extLst>
                    <c:strCache>
                      <c:ptCount val="1"/>
                      <c:pt idx="0">
                        <c:v>Accounts Receivable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solidFill>
                      <a:schemeClr val="bg1">
                        <a:lumMod val="65000"/>
                      </a:schemeClr>
                    </a:solidFill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KPI'!$C$11:$N$11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180</c:v>
                      </c:pt>
                      <c:pt idx="1">
                        <c:v>240</c:v>
                      </c:pt>
                      <c:pt idx="2">
                        <c:v>240</c:v>
                      </c:pt>
                      <c:pt idx="3">
                        <c:v>180</c:v>
                      </c:pt>
                      <c:pt idx="4">
                        <c:v>420</c:v>
                      </c:pt>
                      <c:pt idx="5">
                        <c:v>660</c:v>
                      </c:pt>
                      <c:pt idx="6">
                        <c:v>840</c:v>
                      </c:pt>
                      <c:pt idx="7">
                        <c:v>840</c:v>
                      </c:pt>
                      <c:pt idx="8">
                        <c:v>900</c:v>
                      </c:pt>
                      <c:pt idx="9">
                        <c:v>1080</c:v>
                      </c:pt>
                      <c:pt idx="10">
                        <c:v>1200</c:v>
                      </c:pt>
                      <c:pt idx="11">
                        <c:v>1200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23E8-4740-BD4C-9F46173A62D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KPI'!$B$12</c15:sqref>
                        </c15:formulaRef>
                      </c:ext>
                    </c:extLst>
                    <c:strCache>
                      <c:ptCount val="1"/>
                      <c:pt idx="0">
                        <c:v>Bonding/Bid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KPI'!$C$12:$N$12</c15:sqref>
                        </c15:formulaRef>
                      </c:ext>
                    </c:extLst>
                    <c:numCache>
                      <c:formatCode>"$"#,##0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23E8-4740-BD4C-9F46173A62DB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KPI'!$B$15</c15:sqref>
                        </c15:formulaRef>
                      </c:ext>
                    </c:extLst>
                    <c:strCache>
                      <c:ptCount val="1"/>
                      <c:pt idx="0">
                        <c:v>Bid Development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KPI'!$C$15:$N$15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23E8-4740-BD4C-9F46173A62DB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KPI'!$B$16</c15:sqref>
                        </c15:formulaRef>
                      </c:ext>
                    </c:extLst>
                    <c:strCache>
                      <c:ptCount val="1"/>
                      <c:pt idx="0">
                        <c:v>Active Proposals</c:v>
                      </c:pt>
                    </c:strCache>
                  </c:strRef>
                </c:tx>
                <c:spPr>
                  <a:solidFill>
                    <a:srgbClr val="00B050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KPI'!$C$16:$N$16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</c:v>
                      </c:pt>
                      <c:pt idx="1">
                        <c:v>3</c:v>
                      </c:pt>
                      <c:pt idx="2">
                        <c:v>5</c:v>
                      </c:pt>
                      <c:pt idx="3">
                        <c:v>12</c:v>
                      </c:pt>
                      <c:pt idx="4">
                        <c:v>14</c:v>
                      </c:pt>
                      <c:pt idx="5">
                        <c:v>10</c:v>
                      </c:pt>
                      <c:pt idx="6">
                        <c:v>6</c:v>
                      </c:pt>
                      <c:pt idx="7">
                        <c:v>5</c:v>
                      </c:pt>
                      <c:pt idx="8">
                        <c:v>7</c:v>
                      </c:pt>
                      <c:pt idx="9">
                        <c:v>8</c:v>
                      </c:pt>
                      <c:pt idx="10">
                        <c:v>5</c:v>
                      </c:pt>
                      <c:pt idx="11">
                        <c:v>10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23E8-4740-BD4C-9F46173A62DB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KPI'!$B$17</c15:sqref>
                        </c15:formulaRef>
                      </c:ext>
                    </c:extLst>
                    <c:strCache>
                      <c:ptCount val="1"/>
                      <c:pt idx="0">
                        <c:v>Avg. Deal Size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KPI'!$C$17:$N$17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200</c:v>
                      </c:pt>
                      <c:pt idx="1">
                        <c:v>200</c:v>
                      </c:pt>
                      <c:pt idx="2">
                        <c:v>200</c:v>
                      </c:pt>
                      <c:pt idx="3">
                        <c:v>200</c:v>
                      </c:pt>
                      <c:pt idx="4">
                        <c:v>200</c:v>
                      </c:pt>
                      <c:pt idx="5">
                        <c:v>200</c:v>
                      </c:pt>
                      <c:pt idx="6">
                        <c:v>200</c:v>
                      </c:pt>
                      <c:pt idx="7">
                        <c:v>200</c:v>
                      </c:pt>
                      <c:pt idx="8">
                        <c:v>200</c:v>
                      </c:pt>
                      <c:pt idx="9">
                        <c:v>200</c:v>
                      </c:pt>
                      <c:pt idx="10">
                        <c:v>200</c:v>
                      </c:pt>
                      <c:pt idx="11">
                        <c:v>200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23E8-4740-BD4C-9F46173A62DB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KPI'!$B$18</c15:sqref>
                        </c15:formulaRef>
                      </c:ext>
                    </c:extLst>
                    <c:strCache>
                      <c:ptCount val="1"/>
                      <c:pt idx="0">
                        <c:v>Win Probability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KPI'!$C$18:$N$18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0.5</c:v>
                      </c:pt>
                      <c:pt idx="1">
                        <c:v>0.5</c:v>
                      </c:pt>
                      <c:pt idx="2">
                        <c:v>0.5</c:v>
                      </c:pt>
                      <c:pt idx="3">
                        <c:v>0.5</c:v>
                      </c:pt>
                      <c:pt idx="4">
                        <c:v>0.5</c:v>
                      </c:pt>
                      <c:pt idx="5">
                        <c:v>0.5</c:v>
                      </c:pt>
                      <c:pt idx="6">
                        <c:v>0.5</c:v>
                      </c:pt>
                      <c:pt idx="7">
                        <c:v>0.5</c:v>
                      </c:pt>
                      <c:pt idx="8">
                        <c:v>0.5</c:v>
                      </c:pt>
                      <c:pt idx="9">
                        <c:v>0.5</c:v>
                      </c:pt>
                      <c:pt idx="10">
                        <c:v>0.5</c:v>
                      </c:pt>
                      <c:pt idx="11">
                        <c:v>0.5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23E8-4740-BD4C-9F46173A62DB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KPI'!$B$19</c15:sqref>
                        </c15:formulaRef>
                      </c:ext>
                    </c:extLst>
                    <c:strCache>
                      <c:ptCount val="1"/>
                      <c:pt idx="0">
                        <c:v>WIP (Contracts)</c:v>
                      </c:pt>
                    </c:strCache>
                  </c:strRef>
                </c:tx>
                <c:spPr>
                  <a:solidFill>
                    <a:srgbClr val="00B0F0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KPI'!$C$19:$N$19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</c:v>
                      </c:pt>
                      <c:pt idx="1">
                        <c:v>4</c:v>
                      </c:pt>
                      <c:pt idx="2">
                        <c:v>4</c:v>
                      </c:pt>
                      <c:pt idx="3">
                        <c:v>3</c:v>
                      </c:pt>
                      <c:pt idx="4">
                        <c:v>7</c:v>
                      </c:pt>
                      <c:pt idx="5">
                        <c:v>11</c:v>
                      </c:pt>
                      <c:pt idx="6">
                        <c:v>14</c:v>
                      </c:pt>
                      <c:pt idx="7">
                        <c:v>14</c:v>
                      </c:pt>
                      <c:pt idx="8">
                        <c:v>15</c:v>
                      </c:pt>
                      <c:pt idx="9">
                        <c:v>18</c:v>
                      </c:pt>
                      <c:pt idx="10">
                        <c:v>20</c:v>
                      </c:pt>
                      <c:pt idx="11">
                        <c:v>20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23E8-4740-BD4C-9F46173A62DB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KPI'!$B$20</c15:sqref>
                        </c15:formulaRef>
                      </c:ext>
                    </c:extLst>
                    <c:strCache>
                      <c:ptCount val="1"/>
                      <c:pt idx="0">
                        <c:v>Monthly Completion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solidFill>
                      <a:schemeClr val="bg1">
                        <a:lumMod val="65000"/>
                      </a:schemeClr>
                    </a:solidFill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KPI'!$C$20:$N$20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4</c:v>
                      </c:pt>
                      <c:pt idx="3">
                        <c:v>2</c:v>
                      </c:pt>
                      <c:pt idx="4">
                        <c:v>3</c:v>
                      </c:pt>
                      <c:pt idx="5">
                        <c:v>2</c:v>
                      </c:pt>
                      <c:pt idx="6">
                        <c:v>3</c:v>
                      </c:pt>
                      <c:pt idx="7">
                        <c:v>2</c:v>
                      </c:pt>
                      <c:pt idx="8">
                        <c:v>1</c:v>
                      </c:pt>
                      <c:pt idx="9">
                        <c:v>2</c:v>
                      </c:pt>
                      <c:pt idx="10">
                        <c:v>3</c:v>
                      </c:pt>
                      <c:pt idx="11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23E8-4740-BD4C-9F46173A62DB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KPI'!$B$21</c15:sqref>
                        </c15:formulaRef>
                      </c:ext>
                    </c:extLst>
                    <c:strCache>
                      <c:ptCount val="1"/>
                      <c:pt idx="0">
                        <c:v>WIP (Aggregate $)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KPI'!$C$6:$N$6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'Construction KPI'!$C$21:$N$21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600</c:v>
                      </c:pt>
                      <c:pt idx="1">
                        <c:v>800</c:v>
                      </c:pt>
                      <c:pt idx="2">
                        <c:v>800</c:v>
                      </c:pt>
                      <c:pt idx="3">
                        <c:v>600</c:v>
                      </c:pt>
                      <c:pt idx="4">
                        <c:v>1400</c:v>
                      </c:pt>
                      <c:pt idx="5">
                        <c:v>2200</c:v>
                      </c:pt>
                      <c:pt idx="6">
                        <c:v>2800</c:v>
                      </c:pt>
                      <c:pt idx="7">
                        <c:v>2800</c:v>
                      </c:pt>
                      <c:pt idx="8">
                        <c:v>3000</c:v>
                      </c:pt>
                      <c:pt idx="9">
                        <c:v>3600</c:v>
                      </c:pt>
                      <c:pt idx="10">
                        <c:v>4000</c:v>
                      </c:pt>
                      <c:pt idx="11">
                        <c:v>4000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23E8-4740-BD4C-9F46173A62DB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5"/>
          <c:order val="15"/>
          <c:tx>
            <c:strRef>
              <c:f>'Construction KPI'!$B$22</c:f>
              <c:strCache>
                <c:ptCount val="1"/>
                <c:pt idx="0">
                  <c:v>Percent of Aggregate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'Construction KPI'!$C$6:$N$6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'Construction KPI'!$C$22:$N$22</c:f>
              <c:numCache>
                <c:formatCode>0%</c:formatCode>
                <c:ptCount val="12"/>
                <c:pt idx="0">
                  <c:v>0.3</c:v>
                </c:pt>
                <c:pt idx="1">
                  <c:v>0.4</c:v>
                </c:pt>
                <c:pt idx="2">
                  <c:v>0.4</c:v>
                </c:pt>
                <c:pt idx="3">
                  <c:v>0.2</c:v>
                </c:pt>
                <c:pt idx="4">
                  <c:v>0.46666666666666667</c:v>
                </c:pt>
                <c:pt idx="5">
                  <c:v>0.73333333333333328</c:v>
                </c:pt>
                <c:pt idx="6">
                  <c:v>0.93333333333333335</c:v>
                </c:pt>
                <c:pt idx="7">
                  <c:v>0.7</c:v>
                </c:pt>
                <c:pt idx="8">
                  <c:v>0.75</c:v>
                </c:pt>
                <c:pt idx="9">
                  <c:v>0.9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3E8-4740-BD4C-9F46173A6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837312"/>
        <c:axId val="478832392"/>
      </c:lineChart>
      <c:catAx>
        <c:axId val="844243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244160"/>
        <c:crosses val="autoZero"/>
        <c:auto val="1"/>
        <c:lblAlgn val="ctr"/>
        <c:lblOffset val="100"/>
        <c:noMultiLvlLbl val="0"/>
      </c:catAx>
      <c:valAx>
        <c:axId val="844244160"/>
        <c:scaling>
          <c:orientation val="minMax"/>
        </c:scaling>
        <c:delete val="0"/>
        <c:axPos val="l"/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243832"/>
        <c:crosses val="autoZero"/>
        <c:crossBetween val="between"/>
      </c:valAx>
      <c:valAx>
        <c:axId val="4788323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837312"/>
        <c:crosses val="max"/>
        <c:crossBetween val="between"/>
      </c:valAx>
      <c:catAx>
        <c:axId val="478837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88323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Annual ROE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328734984984985"/>
          <c:y val="0.18762512512512514"/>
          <c:w val="0.55302177177177181"/>
          <c:h val="0.73736236236236241"/>
        </c:manualLayout>
      </c:layout>
      <c:doughnutChart>
        <c:varyColors val="1"/>
        <c:ser>
          <c:idx val="0"/>
          <c:order val="0"/>
          <c:tx>
            <c:strRef>
              <c:f>'ROE Dashboard'!$O$17</c:f>
              <c:strCache>
                <c:ptCount val="1"/>
                <c:pt idx="0">
                  <c:v>Year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40000"/>
                  <a:lumOff val="60000"/>
                </a:schemeClr>
              </a:solidFill>
            </a:ln>
          </c:spPr>
          <c:dPt>
            <c:idx val="0"/>
            <c:bubble3D val="0"/>
            <c:spPr>
              <a:solidFill>
                <a:schemeClr val="bg1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C2D-40AC-8471-CD0E21E4ECD8}"/>
              </c:ext>
            </c:extLst>
          </c:dPt>
          <c:dPt>
            <c:idx val="1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40000"/>
                    <a:lumOff val="6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C2D-40AC-8471-CD0E21E4EC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OB</c:v>
              </c:pt>
              <c:pt idx="1">
                <c:v>Incr</c:v>
              </c:pt>
            </c:strLit>
          </c:cat>
          <c:val>
            <c:numRef>
              <c:f>'ROE Dashboard'!$O$18:$O$19</c:f>
              <c:numCache>
                <c:formatCode>#,##0</c:formatCode>
                <c:ptCount val="2"/>
                <c:pt idx="0">
                  <c:v>2174.3256523730001</c:v>
                </c:pt>
                <c:pt idx="1">
                  <c:v>740.35266826340876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2D-40AC-8471-CD0E21E4E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'Working Capital'!$B$7:$C$7</c:f>
              <c:strCache>
                <c:ptCount val="2"/>
                <c:pt idx="0">
                  <c:v>Working Capital</c:v>
                </c:pt>
                <c:pt idx="1">
                  <c:v>231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val>
            <c:numRef>
              <c:f>'Working Capital'!$D$7:$O$7</c:f>
              <c:numCache>
                <c:formatCode>0</c:formatCode>
                <c:ptCount val="12"/>
                <c:pt idx="0">
                  <c:v>567.70505922000007</c:v>
                </c:pt>
                <c:pt idx="1">
                  <c:v>567.39386949000004</c:v>
                </c:pt>
                <c:pt idx="2">
                  <c:v>569.24043196999992</c:v>
                </c:pt>
                <c:pt idx="3">
                  <c:v>568.41958791000002</c:v>
                </c:pt>
                <c:pt idx="4">
                  <c:v>571.85724946000005</c:v>
                </c:pt>
                <c:pt idx="5">
                  <c:v>576.35243805000005</c:v>
                </c:pt>
                <c:pt idx="6">
                  <c:v>584.26746308999986</c:v>
                </c:pt>
                <c:pt idx="7">
                  <c:v>588.47332436000011</c:v>
                </c:pt>
                <c:pt idx="8">
                  <c:v>593.65408042999979</c:v>
                </c:pt>
                <c:pt idx="9">
                  <c:v>597.12918530000002</c:v>
                </c:pt>
                <c:pt idx="10">
                  <c:v>587.7071746400004</c:v>
                </c:pt>
                <c:pt idx="11">
                  <c:v>593.10413330999995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'Working Capital'!$D$5:$O$5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2A2-4682-9DDD-1332B32ED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16267464"/>
        <c:axId val="616268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'Working Capital'!$B$6:$C$6</c15:sqref>
                        </c15:formulaRef>
                      </c:ext>
                    </c:extLst>
                    <c:strCache>
                      <c:ptCount val="2"/>
                      <c:pt idx="0">
                        <c:v>in millions</c:v>
                      </c:pt>
                      <c:pt idx="1">
                        <c:v>PY Dec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'Working Capital'!$D$6:$O$6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>
                  <c:ext uri="{02D57815-91ED-43cb-92C2-25804820EDAC}">
                    <c15:filteredCategoryTitle>
                      <c15:cat>
                        <c:strRef>
                          <c:extLst>
                            <c:ext uri="{02D57815-91ED-43cb-92C2-25804820EDAC}">
                              <c15:formulaRef>
                                <c15:sqref>'Working Capital'!$D$5:$O$5</c15:sqref>
                              </c15:formulaRef>
                            </c:ext>
                          </c:extLst>
                          <c:strCache>
                            <c:ptCount val="12"/>
                            <c:pt idx="0">
                              <c:v>Jan</c:v>
                            </c:pt>
                            <c:pt idx="1">
                              <c:v>Feb</c:v>
                            </c:pt>
                            <c:pt idx="2">
                              <c:v>Mar</c:v>
                            </c:pt>
                            <c:pt idx="3">
                              <c:v>Apr</c:v>
                            </c:pt>
                            <c:pt idx="4">
                              <c:v>May</c:v>
                            </c:pt>
                            <c:pt idx="5">
                              <c:v>Jun</c:v>
                            </c:pt>
                            <c:pt idx="6">
                              <c:v>Jul</c:v>
                            </c:pt>
                            <c:pt idx="7">
                              <c:v>Aug</c:v>
                            </c:pt>
                            <c:pt idx="8">
                              <c:v>Sep</c:v>
                            </c:pt>
                            <c:pt idx="9">
                              <c:v>Oct</c:v>
                            </c:pt>
                            <c:pt idx="10">
                              <c:v>Nov</c:v>
                            </c:pt>
                            <c:pt idx="11">
                              <c:v>Dec</c:v>
                            </c:pt>
                          </c:strCache>
                        </c:strRef>
                      </c15:cat>
                    </c15:filteredCategoryTitle>
                  </c:ext>
                  <c:ext xmlns:c16="http://schemas.microsoft.com/office/drawing/2014/chart" uri="{C3380CC4-5D6E-409C-BE32-E72D297353CC}">
                    <c16:uniqueId val="{00000002-B2A2-4682-9DDD-1332B32ED70A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'Working Capital'!$B$8:$C$8</c15:sqref>
                        </c15:formulaRef>
                      </c:ext>
                    </c:extLst>
                    <c:strCache>
                      <c:ptCount val="2"/>
                      <c:pt idx="0">
                        <c:v>Change in Working Capital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'Working Capital'!$D$8:$O$8</c15:sqref>
                        </c15:formulaRef>
                      </c:ext>
                    </c:extLst>
                    <c:numCache>
                      <c:formatCode>0</c:formatCode>
                      <c:ptCount val="12"/>
                      <c:pt idx="0">
                        <c:v>336.70505922000007</c:v>
                      </c:pt>
                      <c:pt idx="1">
                        <c:v>-0.3111897300000237</c:v>
                      </c:pt>
                      <c:pt idx="2">
                        <c:v>1.846562479999875</c:v>
                      </c:pt>
                      <c:pt idx="3">
                        <c:v>-0.8208440599998994</c:v>
                      </c:pt>
                      <c:pt idx="4">
                        <c:v>3.4376615500000298</c:v>
                      </c:pt>
                      <c:pt idx="5">
                        <c:v>4.4951885899999979</c:v>
                      </c:pt>
                      <c:pt idx="6">
                        <c:v>7.9150250399998185</c:v>
                      </c:pt>
                      <c:pt idx="7">
                        <c:v>4.2058612700002413</c:v>
                      </c:pt>
                      <c:pt idx="8">
                        <c:v>5.1807560699996884</c:v>
                      </c:pt>
                      <c:pt idx="9">
                        <c:v>3.4751048700002229</c:v>
                      </c:pt>
                      <c:pt idx="10">
                        <c:v>-9.4220106599996143</c:v>
                      </c:pt>
                      <c:pt idx="11">
                        <c:v>5.3969586699995489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strRef>
                          <c:extLst>
                            <c:ext uri="{02D57815-91ED-43cb-92C2-25804820EDAC}">
                              <c15:formulaRef>
                                <c15:sqref>'Working Capital'!$D$5:$O$5</c15:sqref>
                              </c15:formulaRef>
                            </c:ext>
                          </c:extLst>
                          <c:strCache>
                            <c:ptCount val="12"/>
                            <c:pt idx="0">
                              <c:v>Jan</c:v>
                            </c:pt>
                            <c:pt idx="1">
                              <c:v>Feb</c:v>
                            </c:pt>
                            <c:pt idx="2">
                              <c:v>Mar</c:v>
                            </c:pt>
                            <c:pt idx="3">
                              <c:v>Apr</c:v>
                            </c:pt>
                            <c:pt idx="4">
                              <c:v>May</c:v>
                            </c:pt>
                            <c:pt idx="5">
                              <c:v>Jun</c:v>
                            </c:pt>
                            <c:pt idx="6">
                              <c:v>Jul</c:v>
                            </c:pt>
                            <c:pt idx="7">
                              <c:v>Aug</c:v>
                            </c:pt>
                            <c:pt idx="8">
                              <c:v>Sep</c:v>
                            </c:pt>
                            <c:pt idx="9">
                              <c:v>Oct</c:v>
                            </c:pt>
                            <c:pt idx="10">
                              <c:v>Nov</c:v>
                            </c:pt>
                            <c:pt idx="11">
                              <c:v>Dec</c:v>
                            </c:pt>
                          </c:strCache>
                        </c:strRef>
                      </c15:cat>
                    </c15:filteredCategoryTitle>
                  </c:ext>
                  <c:ext xmlns:c16="http://schemas.microsoft.com/office/drawing/2014/chart" uri="{C3380CC4-5D6E-409C-BE32-E72D297353CC}">
                    <c16:uniqueId val="{00000003-B2A2-4682-9DDD-1332B32ED70A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3"/>
          <c:order val="3"/>
          <c:tx>
            <c:strRef>
              <c:f>'Working Capital'!$B$9:$C$9</c:f>
              <c:strCache>
                <c:ptCount val="2"/>
                <c:pt idx="0">
                  <c:v>Current Ratio</c:v>
                </c:pt>
                <c:pt idx="1">
                  <c:v> 1.21 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val>
            <c:numRef>
              <c:f>'Working Capital'!$D$9:$O$9</c:f>
              <c:numCache>
                <c:formatCode>0.0</c:formatCode>
                <c:ptCount val="12"/>
                <c:pt idx="0">
                  <c:v>1.4770148881573979</c:v>
                </c:pt>
                <c:pt idx="1">
                  <c:v>1.4675379139731106</c:v>
                </c:pt>
                <c:pt idx="2">
                  <c:v>1.4590746510971786</c:v>
                </c:pt>
                <c:pt idx="3">
                  <c:v>1.4508142998075604</c:v>
                </c:pt>
                <c:pt idx="4">
                  <c:v>1.4459666663411472</c:v>
                </c:pt>
                <c:pt idx="5">
                  <c:v>1.4421450151886033</c:v>
                </c:pt>
                <c:pt idx="6">
                  <c:v>1.4408812315571793</c:v>
                </c:pt>
                <c:pt idx="7">
                  <c:v>1.4367392178334448</c:v>
                </c:pt>
                <c:pt idx="8">
                  <c:v>1.4353099179717281</c:v>
                </c:pt>
                <c:pt idx="9">
                  <c:v>1.429314996366446</c:v>
                </c:pt>
                <c:pt idx="10">
                  <c:v>1.4157542530499931</c:v>
                </c:pt>
                <c:pt idx="11">
                  <c:v>1.4122873854333271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'Working Capital'!$D$5:$O$5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2A2-4682-9DDD-1332B32ED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9324008"/>
        <c:axId val="619323680"/>
      </c:lineChart>
      <c:valAx>
        <c:axId val="61932368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324008"/>
        <c:crosses val="max"/>
        <c:crossBetween val="between"/>
      </c:valAx>
      <c:catAx>
        <c:axId val="619324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9323680"/>
        <c:crosses val="autoZero"/>
        <c:auto val="1"/>
        <c:lblAlgn val="ctr"/>
        <c:lblOffset val="100"/>
        <c:noMultiLvlLbl val="0"/>
      </c:catAx>
      <c:valAx>
        <c:axId val="616268448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6267464"/>
        <c:crosses val="autoZero"/>
        <c:crossBetween val="between"/>
      </c:valAx>
      <c:catAx>
        <c:axId val="616267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62684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6"/>
          <c:order val="6"/>
          <c:tx>
            <c:strRef>
              <c:f>'AP Turnover'!$B$13</c:f>
              <c:strCache>
                <c:ptCount val="1"/>
                <c:pt idx="0">
                  <c:v>Days Payable</c:v>
                </c:pt>
              </c:strCache>
            </c:strRef>
          </c:tx>
          <c:spPr>
            <a:solidFill>
              <a:srgbClr val="57A9FB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'AP Turnover'!$D$5:$O$5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'AP Turnover'!$D$13:$O$13</c:f>
              <c:numCache>
                <c:formatCode>0</c:formatCode>
                <c:ptCount val="12"/>
                <c:pt idx="0">
                  <c:v>226.29833438899595</c:v>
                </c:pt>
                <c:pt idx="1">
                  <c:v>59.194494393561214</c:v>
                </c:pt>
                <c:pt idx="2">
                  <c:v>49.568067325241465</c:v>
                </c:pt>
                <c:pt idx="3">
                  <c:v>77.321225556341517</c:v>
                </c:pt>
                <c:pt idx="4">
                  <c:v>92.112142575121567</c:v>
                </c:pt>
                <c:pt idx="5">
                  <c:v>95.616361867667536</c:v>
                </c:pt>
                <c:pt idx="6">
                  <c:v>96.583168032904069</c:v>
                </c:pt>
                <c:pt idx="7">
                  <c:v>94.023519486049295</c:v>
                </c:pt>
                <c:pt idx="8">
                  <c:v>128.54807146534375</c:v>
                </c:pt>
                <c:pt idx="9">
                  <c:v>68.202584261040045</c:v>
                </c:pt>
                <c:pt idx="10">
                  <c:v>91.722526758350426</c:v>
                </c:pt>
                <c:pt idx="11">
                  <c:v>88.865073102290438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82-4B1F-8C85-7C36477FD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axId val="333016952"/>
        <c:axId val="333014328"/>
      </c:barChart>
      <c:lineChart>
        <c:grouping val="stacked"/>
        <c:varyColors val="0"/>
        <c:ser>
          <c:idx val="4"/>
          <c:order val="4"/>
          <c:tx>
            <c:strRef>
              <c:f>'AP Turnover'!$B$11</c:f>
              <c:strCache>
                <c:ptCount val="1"/>
                <c:pt idx="0">
                  <c:v>AP Turnover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00B050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'AP Turnover'!$D$5:$O$5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'AP Turnover'!$D$11:$O$11</c:f>
              <c:numCache>
                <c:formatCode>0.00</c:formatCode>
                <c:ptCount val="12"/>
                <c:pt idx="0">
                  <c:v>1.6129150971680708</c:v>
                </c:pt>
                <c:pt idx="1">
                  <c:v>6.1661139898122395</c:v>
                </c:pt>
                <c:pt idx="2">
                  <c:v>7.3636116898617034</c:v>
                </c:pt>
                <c:pt idx="3">
                  <c:v>4.7205666668337543</c:v>
                </c:pt>
                <c:pt idx="4">
                  <c:v>3.9625611759310253</c:v>
                </c:pt>
                <c:pt idx="5">
                  <c:v>3.8173382972378489</c:v>
                </c:pt>
                <c:pt idx="6">
                  <c:v>3.779126398873677</c:v>
                </c:pt>
                <c:pt idx="7">
                  <c:v>3.8820074168161378</c:v>
                </c:pt>
                <c:pt idx="8">
                  <c:v>2.8394047132663758</c:v>
                </c:pt>
                <c:pt idx="9">
                  <c:v>5.3517033695232294</c:v>
                </c:pt>
                <c:pt idx="10">
                  <c:v>3.9793932079697139</c:v>
                </c:pt>
                <c:pt idx="11">
                  <c:v>4.1073504725513175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82-4B1F-8C85-7C36477FD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372392"/>
        <c:axId val="49440224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'AP Turnover'!$B$7</c15:sqref>
                        </c15:formulaRef>
                      </c:ext>
                    </c:extLst>
                    <c:strCache>
                      <c:ptCount val="1"/>
                      <c:pt idx="0">
                        <c:v>Total Supply Purchases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'AP Turnover'!$D$5:$O$5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'AP Turnover'!$D$7:$O$7</c15:sqref>
                        </c15:formulaRef>
                      </c:ext>
                    </c:extLst>
                    <c:numCache>
                      <c:formatCode>#,##0_);\(#,##0\)</c:formatCode>
                      <c:ptCount val="12"/>
                      <c:pt idx="0">
                        <c:v>68.330712947999999</c:v>
                      </c:pt>
                      <c:pt idx="1">
                        <c:v>200.5327973</c:v>
                      </c:pt>
                      <c:pt idx="2">
                        <c:v>232.95725730000001</c:v>
                      </c:pt>
                      <c:pt idx="3">
                        <c:v>176.71733780000002</c:v>
                      </c:pt>
                      <c:pt idx="4">
                        <c:v>171.5455609</c:v>
                      </c:pt>
                      <c:pt idx="5">
                        <c:v>168.5122222</c:v>
                      </c:pt>
                      <c:pt idx="6">
                        <c:v>172.59453059999998</c:v>
                      </c:pt>
                      <c:pt idx="7">
                        <c:v>174.9429682</c:v>
                      </c:pt>
                      <c:pt idx="8">
                        <c:v>120.16664789999999</c:v>
                      </c:pt>
                      <c:pt idx="9">
                        <c:v>229.82411250000001</c:v>
                      </c:pt>
                      <c:pt idx="10">
                        <c:v>182.7104875</c:v>
                      </c:pt>
                      <c:pt idx="11">
                        <c:v>202.27549519999999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FF82-4B1F-8C85-7C36477FD23D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 Turnover'!$B$8</c15:sqref>
                        </c15:formulaRef>
                      </c:ext>
                    </c:extLst>
                    <c:strCache>
                      <c:ptCount val="1"/>
                      <c:pt idx="0">
                        <c:v>Beginning AP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 Turnover'!$D$5:$O$5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 Turnover'!$D$8:$O$8</c15:sqref>
                        </c15:formulaRef>
                      </c:ext>
                    </c:extLst>
                    <c:numCache>
                      <c:formatCode>#,##0_);\(#,##0\)</c:formatCode>
                      <c:ptCount val="12"/>
                      <c:pt idx="0">
                        <c:v>50.681308125999998</c:v>
                      </c:pt>
                      <c:pt idx="1">
                        <c:v>34.048152299999998</c:v>
                      </c:pt>
                      <c:pt idx="2">
                        <c:v>30.995341099999997</c:v>
                      </c:pt>
                      <c:pt idx="3">
                        <c:v>32.277212400000003</c:v>
                      </c:pt>
                      <c:pt idx="4">
                        <c:v>42.594026700000001</c:v>
                      </c:pt>
                      <c:pt idx="5">
                        <c:v>43.9891468</c:v>
                      </c:pt>
                      <c:pt idx="6">
                        <c:v>44.298664800000005</c:v>
                      </c:pt>
                      <c:pt idx="7">
                        <c:v>47.042302599999999</c:v>
                      </c:pt>
                      <c:pt idx="8">
                        <c:v>43.087854000000007</c:v>
                      </c:pt>
                      <c:pt idx="9">
                        <c:v>41.554287599999995</c:v>
                      </c:pt>
                      <c:pt idx="10">
                        <c:v>44.333922800000003</c:v>
                      </c:pt>
                      <c:pt idx="11">
                        <c:v>47.494392699999999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F82-4B1F-8C85-7C36477FD23D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 Turnover'!$B$9</c15:sqref>
                        </c15:formulaRef>
                      </c:ext>
                    </c:extLst>
                    <c:strCache>
                      <c:ptCount val="1"/>
                      <c:pt idx="0">
                        <c:v>Ending AP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 Turnover'!$D$5:$O$5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 Turnover'!$D$9:$O$9</c15:sqref>
                        </c15:formulaRef>
                      </c:ext>
                    </c:extLst>
                    <c:numCache>
                      <c:formatCode>#,##0_);\(#,##0\)</c:formatCode>
                      <c:ptCount val="12"/>
                      <c:pt idx="0">
                        <c:v>34.048152299999998</c:v>
                      </c:pt>
                      <c:pt idx="1">
                        <c:v>30.995341099999997</c:v>
                      </c:pt>
                      <c:pt idx="2">
                        <c:v>32.277212400000003</c:v>
                      </c:pt>
                      <c:pt idx="3">
                        <c:v>42.594026700000001</c:v>
                      </c:pt>
                      <c:pt idx="4">
                        <c:v>43.9891468</c:v>
                      </c:pt>
                      <c:pt idx="5">
                        <c:v>44.298664800000005</c:v>
                      </c:pt>
                      <c:pt idx="6">
                        <c:v>47.042302599999999</c:v>
                      </c:pt>
                      <c:pt idx="7">
                        <c:v>43.087854000000007</c:v>
                      </c:pt>
                      <c:pt idx="8">
                        <c:v>41.554287599999995</c:v>
                      </c:pt>
                      <c:pt idx="9">
                        <c:v>44.333922800000003</c:v>
                      </c:pt>
                      <c:pt idx="10">
                        <c:v>47.494392699999999</c:v>
                      </c:pt>
                      <c:pt idx="11">
                        <c:v>51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F82-4B1F-8C85-7C36477FD23D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 Turnover'!$B$10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 Turnover'!$D$5:$O$5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 Turnover'!$D$10:$O$10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FF82-4B1F-8C85-7C36477FD23D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 Turnover'!$B$12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 Turnover'!$D$5:$O$5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 Turnover'!$D$12:$O$12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FF82-4B1F-8C85-7C36477FD23D}"/>
                  </c:ext>
                </c:extLst>
              </c15:ser>
            </c15:filteredLineSeries>
          </c:ext>
        </c:extLst>
      </c:lineChart>
      <c:catAx>
        <c:axId val="333016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3014328"/>
        <c:crosses val="autoZero"/>
        <c:auto val="1"/>
        <c:lblAlgn val="ctr"/>
        <c:lblOffset val="100"/>
        <c:noMultiLvlLbl val="0"/>
      </c:catAx>
      <c:valAx>
        <c:axId val="333014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3016952"/>
        <c:crosses val="autoZero"/>
        <c:crossBetween val="between"/>
      </c:valAx>
      <c:valAx>
        <c:axId val="494402240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372392"/>
        <c:crosses val="max"/>
        <c:crossBetween val="between"/>
      </c:valAx>
      <c:catAx>
        <c:axId val="494372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4402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ndard"/>
        <c:varyColors val="0"/>
        <c:ser>
          <c:idx val="2"/>
          <c:order val="2"/>
          <c:tx>
            <c:strRef>
              <c:f>'AP Turnover'!$B$9</c:f>
              <c:strCache>
                <c:ptCount val="1"/>
                <c:pt idx="0">
                  <c:v>Ending AP</c:v>
                </c:pt>
              </c:strCache>
            </c:strRef>
          </c:tx>
          <c:spPr>
            <a:solidFill>
              <a:srgbClr val="57A9FB"/>
            </a:solidFill>
            <a:ln>
              <a:noFill/>
            </a:ln>
            <a:effectLst/>
          </c:spPr>
          <c:cat>
            <c:multiLvlStrRef>
              <c:f>#REF!$E$17:$P$18</c:f>
            </c:multiLvlStrRef>
          </c:cat>
          <c:val>
            <c:numRef>
              <c:f>'AP Turnover'!$D$9:$O$9</c:f>
              <c:numCache>
                <c:formatCode>#,##0_);\(#,##0\)</c:formatCode>
                <c:ptCount val="12"/>
                <c:pt idx="0">
                  <c:v>34.048152299999998</c:v>
                </c:pt>
                <c:pt idx="1">
                  <c:v>30.995341099999997</c:v>
                </c:pt>
                <c:pt idx="2">
                  <c:v>32.277212400000003</c:v>
                </c:pt>
                <c:pt idx="3">
                  <c:v>42.594026700000001</c:v>
                </c:pt>
                <c:pt idx="4">
                  <c:v>43.9891468</c:v>
                </c:pt>
                <c:pt idx="5">
                  <c:v>44.298664800000005</c:v>
                </c:pt>
                <c:pt idx="6">
                  <c:v>47.042302599999999</c:v>
                </c:pt>
                <c:pt idx="7">
                  <c:v>43.087854000000007</c:v>
                </c:pt>
                <c:pt idx="8">
                  <c:v>41.554287599999995</c:v>
                </c:pt>
                <c:pt idx="9">
                  <c:v>44.333922800000003</c:v>
                </c:pt>
                <c:pt idx="10">
                  <c:v>47.494392699999999</c:v>
                </c:pt>
                <c:pt idx="11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6-4772-BACD-FE0C18B23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dropLines>
        <c:axId val="333016952"/>
        <c:axId val="333014328"/>
      </c:area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axId val="333016952"/>
        <c:axId val="333014328"/>
        <c:extLst>
          <c:ext xmlns:c15="http://schemas.microsoft.com/office/drawing/2012/chart" uri="{02D57815-91ED-43cb-92C2-25804820EDAC}">
            <c15:filteredBarSeries>
              <c15:ser>
                <c:idx val="6"/>
                <c:order val="6"/>
                <c:tx>
                  <c:strRef>
                    <c:extLst>
                      <c:ext uri="{02D57815-91ED-43cb-92C2-25804820EDAC}">
                        <c15:formulaRef>
                          <c15:sqref>'AP Turnover'!$B$13</c15:sqref>
                        </c15:formulaRef>
                      </c:ext>
                    </c:extLst>
                    <c:strCache>
                      <c:ptCount val="1"/>
                      <c:pt idx="0">
                        <c:v>Days Payable</c:v>
                      </c:pt>
                    </c:strCache>
                  </c:strRef>
                </c:tx>
                <c:spPr>
                  <a:solidFill>
                    <a:srgbClr val="57A9FB"/>
                  </a:solidFill>
                  <a:ln>
                    <a:noFill/>
                  </a:ln>
                  <a:effectLst/>
                </c:spPr>
                <c:invertIfNegative val="0"/>
                <c:trendline>
                  <c:spPr>
                    <a:ln w="19050" cap="rnd">
                      <a:solidFill>
                        <a:schemeClr val="accent1">
                          <a:lumMod val="60000"/>
                        </a:schemeClr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cat>
                  <c:multiLvlStrRef>
                    <c:extLst>
                      <c:ext uri="{02D57815-91ED-43cb-92C2-25804820EDAC}">
                        <c15:formulaRef>
                          <c15:sqref>#REF!$E$17:$P$18</c15:sqref>
                        </c15:formulaRef>
                      </c:ext>
                    </c:extLst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'AP Turnover'!$D$13:$O$13</c15:sqref>
                        </c15:formulaRef>
                      </c:ext>
                    </c:extLst>
                    <c:numCache>
                      <c:formatCode>0</c:formatCode>
                      <c:ptCount val="12"/>
                      <c:pt idx="0">
                        <c:v>226.29833438899595</c:v>
                      </c:pt>
                      <c:pt idx="1">
                        <c:v>59.194494393561214</c:v>
                      </c:pt>
                      <c:pt idx="2">
                        <c:v>49.568067325241465</c:v>
                      </c:pt>
                      <c:pt idx="3">
                        <c:v>77.321225556341517</c:v>
                      </c:pt>
                      <c:pt idx="4">
                        <c:v>92.112142575121567</c:v>
                      </c:pt>
                      <c:pt idx="5">
                        <c:v>95.616361867667536</c:v>
                      </c:pt>
                      <c:pt idx="6">
                        <c:v>96.583168032904069</c:v>
                      </c:pt>
                      <c:pt idx="7">
                        <c:v>94.023519486049295</c:v>
                      </c:pt>
                      <c:pt idx="8">
                        <c:v>128.54807146534375</c:v>
                      </c:pt>
                      <c:pt idx="9">
                        <c:v>68.202584261040045</c:v>
                      </c:pt>
                      <c:pt idx="10">
                        <c:v>91.722526758350426</c:v>
                      </c:pt>
                      <c:pt idx="11">
                        <c:v>88.865073102290438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7-7596-4772-BACD-FE0C18B238F4}"/>
                  </c:ext>
                </c:extLst>
              </c15:ser>
            </c15:filteredBarSeries>
          </c:ext>
        </c:extLst>
      </c:barChart>
      <c:lineChart>
        <c:grouping val="stacked"/>
        <c:varyColors val="0"/>
        <c:ser>
          <c:idx val="0"/>
          <c:order val="0"/>
          <c:tx>
            <c:strRef>
              <c:f>'AP Turnover'!$B$7</c:f>
              <c:strCache>
                <c:ptCount val="1"/>
                <c:pt idx="0">
                  <c:v>Total Supply Purchases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'AP Turnover'!$D$5:$O$5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'AP Turnover'!$D$7:$O$7</c:f>
              <c:numCache>
                <c:formatCode>#,##0_);\(#,##0\)</c:formatCode>
                <c:ptCount val="12"/>
                <c:pt idx="0">
                  <c:v>68.330712947999999</c:v>
                </c:pt>
                <c:pt idx="1">
                  <c:v>200.5327973</c:v>
                </c:pt>
                <c:pt idx="2">
                  <c:v>232.95725730000001</c:v>
                </c:pt>
                <c:pt idx="3">
                  <c:v>176.71733780000002</c:v>
                </c:pt>
                <c:pt idx="4">
                  <c:v>171.5455609</c:v>
                </c:pt>
                <c:pt idx="5">
                  <c:v>168.5122222</c:v>
                </c:pt>
                <c:pt idx="6">
                  <c:v>172.59453059999998</c:v>
                </c:pt>
                <c:pt idx="7">
                  <c:v>174.9429682</c:v>
                </c:pt>
                <c:pt idx="8">
                  <c:v>120.16664789999999</c:v>
                </c:pt>
                <c:pt idx="9">
                  <c:v>229.82411250000001</c:v>
                </c:pt>
                <c:pt idx="10">
                  <c:v>182.7104875</c:v>
                </c:pt>
                <c:pt idx="11">
                  <c:v>202.27549519999999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96-4772-BACD-FE0C18B23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016952"/>
        <c:axId val="333014328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'AP Turnover'!$B$8</c15:sqref>
                        </c15:formulaRef>
                      </c:ext>
                    </c:extLst>
                    <c:strCache>
                      <c:ptCount val="1"/>
                      <c:pt idx="0">
                        <c:v>Beginning AP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'AP Turnover'!$D$5:$O$5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'AP Turnover'!$D$8:$O$8</c15:sqref>
                        </c15:formulaRef>
                      </c:ext>
                    </c:extLst>
                    <c:numCache>
                      <c:formatCode>#,##0_);\(#,##0\)</c:formatCode>
                      <c:ptCount val="12"/>
                      <c:pt idx="0">
                        <c:v>50.681308125999998</c:v>
                      </c:pt>
                      <c:pt idx="1">
                        <c:v>34.048152299999998</c:v>
                      </c:pt>
                      <c:pt idx="2">
                        <c:v>30.995341099999997</c:v>
                      </c:pt>
                      <c:pt idx="3">
                        <c:v>32.277212400000003</c:v>
                      </c:pt>
                      <c:pt idx="4">
                        <c:v>42.594026700000001</c:v>
                      </c:pt>
                      <c:pt idx="5">
                        <c:v>43.9891468</c:v>
                      </c:pt>
                      <c:pt idx="6">
                        <c:v>44.298664800000005</c:v>
                      </c:pt>
                      <c:pt idx="7">
                        <c:v>47.042302599999999</c:v>
                      </c:pt>
                      <c:pt idx="8">
                        <c:v>43.087854000000007</c:v>
                      </c:pt>
                      <c:pt idx="9">
                        <c:v>41.554287599999995</c:v>
                      </c:pt>
                      <c:pt idx="10">
                        <c:v>44.333922800000003</c:v>
                      </c:pt>
                      <c:pt idx="11">
                        <c:v>47.494392699999999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7596-4772-BACD-FE0C18B238F4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 Turnover'!$B$9</c15:sqref>
                        </c15:formulaRef>
                      </c:ext>
                    </c:extLst>
                    <c:strCache>
                      <c:ptCount val="1"/>
                      <c:pt idx="0">
                        <c:v>Ending AP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 Turnover'!$D$5:$O$5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 Turnover'!$D$9:$O$9</c15:sqref>
                        </c15:formulaRef>
                      </c:ext>
                    </c:extLst>
                    <c:numCache>
                      <c:formatCode>#,##0_);\(#,##0\)</c:formatCode>
                      <c:ptCount val="12"/>
                      <c:pt idx="0">
                        <c:v>34.048152299999998</c:v>
                      </c:pt>
                      <c:pt idx="1">
                        <c:v>30.995341099999997</c:v>
                      </c:pt>
                      <c:pt idx="2">
                        <c:v>32.277212400000003</c:v>
                      </c:pt>
                      <c:pt idx="3">
                        <c:v>42.594026700000001</c:v>
                      </c:pt>
                      <c:pt idx="4">
                        <c:v>43.9891468</c:v>
                      </c:pt>
                      <c:pt idx="5">
                        <c:v>44.298664800000005</c:v>
                      </c:pt>
                      <c:pt idx="6">
                        <c:v>47.042302599999999</c:v>
                      </c:pt>
                      <c:pt idx="7">
                        <c:v>43.087854000000007</c:v>
                      </c:pt>
                      <c:pt idx="8">
                        <c:v>41.554287599999995</c:v>
                      </c:pt>
                      <c:pt idx="9">
                        <c:v>44.333922800000003</c:v>
                      </c:pt>
                      <c:pt idx="10">
                        <c:v>47.494392699999999</c:v>
                      </c:pt>
                      <c:pt idx="11">
                        <c:v>51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596-4772-BACD-FE0C18B238F4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 Turnover'!$B$11</c15:sqref>
                        </c15:formulaRef>
                      </c:ext>
                    </c:extLst>
                    <c:strCache>
                      <c:ptCount val="1"/>
                      <c:pt idx="0">
                        <c:v>AP Turnover</c:v>
                      </c:pt>
                    </c:strCache>
                  </c:strRef>
                </c:tx>
                <c:spPr>
                  <a:ln w="28575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rgbClr val="00B050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 Turnover'!$D$5:$O$5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 Turnover'!$D$11:$O$11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1.6129150971680708</c:v>
                      </c:pt>
                      <c:pt idx="1">
                        <c:v>6.1661139898122395</c:v>
                      </c:pt>
                      <c:pt idx="2">
                        <c:v>7.3636116898617034</c:v>
                      </c:pt>
                      <c:pt idx="3">
                        <c:v>4.7205666668337543</c:v>
                      </c:pt>
                      <c:pt idx="4">
                        <c:v>3.9625611759310253</c:v>
                      </c:pt>
                      <c:pt idx="5">
                        <c:v>3.8173382972378489</c:v>
                      </c:pt>
                      <c:pt idx="6">
                        <c:v>3.779126398873677</c:v>
                      </c:pt>
                      <c:pt idx="7">
                        <c:v>3.8820074168161378</c:v>
                      </c:pt>
                      <c:pt idx="8">
                        <c:v>2.8394047132663758</c:v>
                      </c:pt>
                      <c:pt idx="9">
                        <c:v>5.3517033695232294</c:v>
                      </c:pt>
                      <c:pt idx="10">
                        <c:v>3.9793932079697139</c:v>
                      </c:pt>
                      <c:pt idx="11">
                        <c:v>4.1073504725513175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596-4772-BACD-FE0C18B238F4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 Turnover'!$B$12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 Turnover'!$D$5:$O$5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 Turnover'!$D$12:$O$12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7596-4772-BACD-FE0C18B238F4}"/>
                  </c:ext>
                </c:extLst>
              </c15:ser>
            </c15:filteredLineSeries>
          </c:ext>
        </c:extLst>
      </c:lineChart>
      <c:catAx>
        <c:axId val="333016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3014328"/>
        <c:crosses val="autoZero"/>
        <c:auto val="1"/>
        <c:lblAlgn val="ctr"/>
        <c:lblOffset val="100"/>
        <c:noMultiLvlLbl val="0"/>
      </c:catAx>
      <c:valAx>
        <c:axId val="333014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3016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_xlchart.v1.1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Sales Mix </a:t>
            </a:r>
            <a:r>
              <a:rPr lang="en-US" sz="9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(Annual)</a:t>
            </a:r>
            <a:endParaRPr lang="en-US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rich>
      </cx:tx>
    </cx:title>
    <cx:plotArea>
      <cx:plotAreaRegion>
        <cx:series layoutId="treemap" uniqueId="{1DCFD7ED-743F-484E-B682-338B7F411953}">
          <cx:tx>
            <cx:txData>
              <cx:f/>
              <cx:v>Annual</cx:v>
            </cx:txData>
          </cx:tx>
          <cx:dataPt idx="0">
            <cx:spPr>
              <a:solidFill>
                <a:srgbClr val="00C85A"/>
              </a:solidFill>
            </cx:spPr>
          </cx:dataPt>
          <cx:dataPt idx="1">
            <cx:spPr>
              <a:solidFill>
                <a:srgbClr val="5B9BD5"/>
              </a:solidFill>
            </cx:spPr>
          </cx:dataPt>
          <cx:dataPt idx="2">
            <cx:spPr>
              <a:solidFill>
                <a:sysClr val="window" lastClr="FFFFFF">
                  <a:lumMod val="75000"/>
                </a:sysClr>
              </a:solidFill>
            </cx:spPr>
          </cx:dataPt>
          <cx:dataLabels>
            <cx:visibility seriesName="0" categoryName="1" value="1"/>
            <cx:separator>, </cx:separator>
          </cx:dataLabels>
          <cx:dataId val="0"/>
          <cx:layoutPr/>
        </cx:series>
      </cx:plotAreaRegion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image" Target="../media/image5.svg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image" Target="../media/image4.png"/><Relationship Id="rId5" Type="http://schemas.openxmlformats.org/officeDocument/2006/relationships/hyperlink" Target="#'Report Index'!A1"/><Relationship Id="rId4" Type="http://schemas.openxmlformats.org/officeDocument/2006/relationships/image" Target="../media/image2.sv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image" Target="../media/image5.svg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image" Target="../media/image4.png"/><Relationship Id="rId5" Type="http://schemas.openxmlformats.org/officeDocument/2006/relationships/hyperlink" Target="#'Report Index'!A1"/><Relationship Id="rId4" Type="http://schemas.openxmlformats.org/officeDocument/2006/relationships/image" Target="../media/image2.sv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chart" Target="../charts/chart14.xml"/><Relationship Id="rId6" Type="http://schemas.openxmlformats.org/officeDocument/2006/relationships/image" Target="../media/image5.svg"/><Relationship Id="rId5" Type="http://schemas.openxmlformats.org/officeDocument/2006/relationships/image" Target="../media/image4.png"/><Relationship Id="rId4" Type="http://schemas.openxmlformats.org/officeDocument/2006/relationships/hyperlink" Target="#'Report Index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svg"/><Relationship Id="rId13" Type="http://schemas.openxmlformats.org/officeDocument/2006/relationships/image" Target="../media/image18.svg"/><Relationship Id="rId18" Type="http://schemas.openxmlformats.org/officeDocument/2006/relationships/chart" Target="../charts/chart16.xml"/><Relationship Id="rId3" Type="http://schemas.openxmlformats.org/officeDocument/2006/relationships/image" Target="../media/image8.png"/><Relationship Id="rId21" Type="http://schemas.openxmlformats.org/officeDocument/2006/relationships/image" Target="../media/image22.svg"/><Relationship Id="rId7" Type="http://schemas.openxmlformats.org/officeDocument/2006/relationships/image" Target="../media/image12.png"/><Relationship Id="rId12" Type="http://schemas.openxmlformats.org/officeDocument/2006/relationships/image" Target="../media/image17.svg"/><Relationship Id="rId17" Type="http://schemas.openxmlformats.org/officeDocument/2006/relationships/chart" Target="../charts/chart15.xml"/><Relationship Id="rId25" Type="http://schemas.openxmlformats.org/officeDocument/2006/relationships/image" Target="../media/image5.svg"/><Relationship Id="rId2" Type="http://schemas.openxmlformats.org/officeDocument/2006/relationships/image" Target="../media/image7.svg"/><Relationship Id="rId16" Type="http://schemas.openxmlformats.org/officeDocument/2006/relationships/image" Target="../media/image21.svg"/><Relationship Id="rId20" Type="http://schemas.openxmlformats.org/officeDocument/2006/relationships/chart" Target="../charts/chart18.xml"/><Relationship Id="rId1" Type="http://schemas.openxmlformats.org/officeDocument/2006/relationships/image" Target="../media/image6.png"/><Relationship Id="rId6" Type="http://schemas.openxmlformats.org/officeDocument/2006/relationships/image" Target="../media/image11.svg"/><Relationship Id="rId11" Type="http://schemas.openxmlformats.org/officeDocument/2006/relationships/image" Target="../media/image16.png"/><Relationship Id="rId24" Type="http://schemas.openxmlformats.org/officeDocument/2006/relationships/image" Target="../media/image4.png"/><Relationship Id="rId5" Type="http://schemas.openxmlformats.org/officeDocument/2006/relationships/image" Target="../media/image10.png"/><Relationship Id="rId15" Type="http://schemas.openxmlformats.org/officeDocument/2006/relationships/image" Target="../media/image20.svg"/><Relationship Id="rId23" Type="http://schemas.openxmlformats.org/officeDocument/2006/relationships/hyperlink" Target="#'Report Index'!A1"/><Relationship Id="rId10" Type="http://schemas.openxmlformats.org/officeDocument/2006/relationships/image" Target="../media/image15.svg"/><Relationship Id="rId19" Type="http://schemas.openxmlformats.org/officeDocument/2006/relationships/chart" Target="../charts/chart17.xml"/><Relationship Id="rId4" Type="http://schemas.openxmlformats.org/officeDocument/2006/relationships/image" Target="../media/image9.svg"/><Relationship Id="rId9" Type="http://schemas.openxmlformats.org/officeDocument/2006/relationships/image" Target="../media/image14.png"/><Relationship Id="rId14" Type="http://schemas.openxmlformats.org/officeDocument/2006/relationships/image" Target="../media/image19.svg"/><Relationship Id="rId22" Type="http://schemas.openxmlformats.org/officeDocument/2006/relationships/image" Target="../media/image2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1.svg"/><Relationship Id="rId18" Type="http://schemas.openxmlformats.org/officeDocument/2006/relationships/image" Target="../media/image4.png"/><Relationship Id="rId3" Type="http://schemas.openxmlformats.org/officeDocument/2006/relationships/image" Target="../media/image25.svg"/><Relationship Id="rId7" Type="http://schemas.openxmlformats.org/officeDocument/2006/relationships/chart" Target="../charts/chart20.xml"/><Relationship Id="rId12" Type="http://schemas.openxmlformats.org/officeDocument/2006/relationships/image" Target="../media/image30.png"/><Relationship Id="rId17" Type="http://schemas.openxmlformats.org/officeDocument/2006/relationships/hyperlink" Target="#'Report Index'!A1"/><Relationship Id="rId2" Type="http://schemas.openxmlformats.org/officeDocument/2006/relationships/image" Target="../media/image24.png"/><Relationship Id="rId16" Type="http://schemas.openxmlformats.org/officeDocument/2006/relationships/chart" Target="../charts/chart23.xml"/><Relationship Id="rId1" Type="http://schemas.openxmlformats.org/officeDocument/2006/relationships/image" Target="../media/image23.png"/><Relationship Id="rId6" Type="http://schemas.openxmlformats.org/officeDocument/2006/relationships/image" Target="../media/image27.svg"/><Relationship Id="rId11" Type="http://schemas.openxmlformats.org/officeDocument/2006/relationships/chart" Target="../charts/chart22.xml"/><Relationship Id="rId5" Type="http://schemas.openxmlformats.org/officeDocument/2006/relationships/image" Target="../media/image26.png"/><Relationship Id="rId15" Type="http://schemas.openxmlformats.org/officeDocument/2006/relationships/image" Target="../media/image33.svg"/><Relationship Id="rId10" Type="http://schemas.openxmlformats.org/officeDocument/2006/relationships/chart" Target="../charts/chart21.xml"/><Relationship Id="rId19" Type="http://schemas.openxmlformats.org/officeDocument/2006/relationships/image" Target="../media/image5.svg"/><Relationship Id="rId4" Type="http://schemas.openxmlformats.org/officeDocument/2006/relationships/chart" Target="../charts/chart19.xml"/><Relationship Id="rId9" Type="http://schemas.openxmlformats.org/officeDocument/2006/relationships/image" Target="../media/image29.svg"/><Relationship Id="rId14" Type="http://schemas.openxmlformats.org/officeDocument/2006/relationships/image" Target="../media/image32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svg"/><Relationship Id="rId3" Type="http://schemas.openxmlformats.org/officeDocument/2006/relationships/chart" Target="../charts/chart25.xml"/><Relationship Id="rId7" Type="http://schemas.openxmlformats.org/officeDocument/2006/relationships/image" Target="../media/image4.png"/><Relationship Id="rId2" Type="http://schemas.openxmlformats.org/officeDocument/2006/relationships/chart" Target="../charts/chart24.xml"/><Relationship Id="rId1" Type="http://schemas.openxmlformats.org/officeDocument/2006/relationships/image" Target="../media/image23.png"/><Relationship Id="rId6" Type="http://schemas.openxmlformats.org/officeDocument/2006/relationships/hyperlink" Target="#'Report Index'!A1"/><Relationship Id="rId5" Type="http://schemas.microsoft.com/office/2014/relationships/chartEx" Target="../charts/chartEx1.xml"/><Relationship Id="rId4" Type="http://schemas.openxmlformats.org/officeDocument/2006/relationships/chart" Target="../charts/chart26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Report Index'!A1"/><Relationship Id="rId2" Type="http://schemas.openxmlformats.org/officeDocument/2006/relationships/chart" Target="../charts/chart27.xml"/><Relationship Id="rId1" Type="http://schemas.openxmlformats.org/officeDocument/2006/relationships/image" Target="../media/image23.png"/><Relationship Id="rId5" Type="http://schemas.openxmlformats.org/officeDocument/2006/relationships/image" Target="../media/image5.svg"/><Relationship Id="rId4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9.xml"/><Relationship Id="rId7" Type="http://schemas.openxmlformats.org/officeDocument/2006/relationships/hyperlink" Target="#'Report Index'!A1"/><Relationship Id="rId2" Type="http://schemas.openxmlformats.org/officeDocument/2006/relationships/chart" Target="../charts/chart28.xml"/><Relationship Id="rId1" Type="http://schemas.openxmlformats.org/officeDocument/2006/relationships/image" Target="../media/image23.png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Relationship Id="rId9" Type="http://schemas.openxmlformats.org/officeDocument/2006/relationships/image" Target="../media/image5.sv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image" Target="../media/image23.png"/><Relationship Id="rId6" Type="http://schemas.openxmlformats.org/officeDocument/2006/relationships/image" Target="../media/image5.svg"/><Relationship Id="rId5" Type="http://schemas.openxmlformats.org/officeDocument/2006/relationships/image" Target="../media/image4.png"/><Relationship Id="rId4" Type="http://schemas.openxmlformats.org/officeDocument/2006/relationships/hyperlink" Target="#'Report Index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image" Target="../media/image5.svg"/><Relationship Id="rId2" Type="http://schemas.openxmlformats.org/officeDocument/2006/relationships/chart" Target="../charts/chart35.xml"/><Relationship Id="rId1" Type="http://schemas.openxmlformats.org/officeDocument/2006/relationships/image" Target="../media/image23.png"/><Relationship Id="rId6" Type="http://schemas.openxmlformats.org/officeDocument/2006/relationships/image" Target="../media/image4.png"/><Relationship Id="rId5" Type="http://schemas.openxmlformats.org/officeDocument/2006/relationships/hyperlink" Target="#'Report Index'!A1"/><Relationship Id="rId4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7" Type="http://schemas.openxmlformats.org/officeDocument/2006/relationships/image" Target="../media/image5.sv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5" Type="http://schemas.openxmlformats.org/officeDocument/2006/relationships/hyperlink" Target="#'Report Index'!A1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image" Target="../media/image5.svg"/><Relationship Id="rId5" Type="http://schemas.openxmlformats.org/officeDocument/2006/relationships/image" Target="../media/image4.png"/><Relationship Id="rId4" Type="http://schemas.openxmlformats.org/officeDocument/2006/relationships/hyperlink" Target="#'Report Index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7" Type="http://schemas.openxmlformats.org/officeDocument/2006/relationships/image" Target="../media/image5.svg"/><Relationship Id="rId2" Type="http://schemas.openxmlformats.org/officeDocument/2006/relationships/image" Target="../media/image23.png"/><Relationship Id="rId1" Type="http://schemas.openxmlformats.org/officeDocument/2006/relationships/chart" Target="../charts/chart40.xml"/><Relationship Id="rId6" Type="http://schemas.openxmlformats.org/officeDocument/2006/relationships/image" Target="../media/image4.png"/><Relationship Id="rId5" Type="http://schemas.openxmlformats.org/officeDocument/2006/relationships/hyperlink" Target="#'Report Index'!A1"/><Relationship Id="rId4" Type="http://schemas.openxmlformats.org/officeDocument/2006/relationships/chart" Target="../charts/chart42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7" Type="http://schemas.openxmlformats.org/officeDocument/2006/relationships/image" Target="../media/image5.svg"/><Relationship Id="rId2" Type="http://schemas.openxmlformats.org/officeDocument/2006/relationships/chart" Target="../charts/chart43.xml"/><Relationship Id="rId1" Type="http://schemas.openxmlformats.org/officeDocument/2006/relationships/image" Target="../media/image23.png"/><Relationship Id="rId6" Type="http://schemas.openxmlformats.org/officeDocument/2006/relationships/image" Target="../media/image4.png"/><Relationship Id="rId5" Type="http://schemas.openxmlformats.org/officeDocument/2006/relationships/hyperlink" Target="#'Report Index'!A1"/><Relationship Id="rId4" Type="http://schemas.openxmlformats.org/officeDocument/2006/relationships/chart" Target="../charts/chart45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image" Target="../media/image23.png"/><Relationship Id="rId6" Type="http://schemas.openxmlformats.org/officeDocument/2006/relationships/image" Target="../media/image5.svg"/><Relationship Id="rId5" Type="http://schemas.openxmlformats.org/officeDocument/2006/relationships/image" Target="../media/image4.png"/><Relationship Id="rId4" Type="http://schemas.openxmlformats.org/officeDocument/2006/relationships/hyperlink" Target="#'Report Index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7" Type="http://schemas.openxmlformats.org/officeDocument/2006/relationships/image" Target="../media/image5.svg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image" Target="../media/image4.png"/><Relationship Id="rId5" Type="http://schemas.openxmlformats.org/officeDocument/2006/relationships/hyperlink" Target="#'Report Index'!A1"/><Relationship Id="rId4" Type="http://schemas.openxmlformats.org/officeDocument/2006/relationships/image" Target="../media/image34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7" Type="http://schemas.openxmlformats.org/officeDocument/2006/relationships/image" Target="../media/image5.svg"/><Relationship Id="rId2" Type="http://schemas.openxmlformats.org/officeDocument/2006/relationships/chart" Target="../charts/chart51.xml"/><Relationship Id="rId1" Type="http://schemas.openxmlformats.org/officeDocument/2006/relationships/image" Target="../media/image23.png"/><Relationship Id="rId6" Type="http://schemas.openxmlformats.org/officeDocument/2006/relationships/image" Target="../media/image4.png"/><Relationship Id="rId5" Type="http://schemas.openxmlformats.org/officeDocument/2006/relationships/hyperlink" Target="#'Report Index'!A1"/><Relationship Id="rId4" Type="http://schemas.openxmlformats.org/officeDocument/2006/relationships/chart" Target="../charts/chart5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chart" Target="../charts/chart2.xml"/><Relationship Id="rId6" Type="http://schemas.openxmlformats.org/officeDocument/2006/relationships/image" Target="../media/image5.svg"/><Relationship Id="rId5" Type="http://schemas.openxmlformats.org/officeDocument/2006/relationships/image" Target="../media/image4.png"/><Relationship Id="rId4" Type="http://schemas.openxmlformats.org/officeDocument/2006/relationships/hyperlink" Target="#'Report Index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Report Index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5" Type="http://schemas.openxmlformats.org/officeDocument/2006/relationships/image" Target="../media/image5.sv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5.xml"/><Relationship Id="rId7" Type="http://schemas.openxmlformats.org/officeDocument/2006/relationships/hyperlink" Target="#'Report Index'!A1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image" Target="../media/image2.svg"/><Relationship Id="rId5" Type="http://schemas.openxmlformats.org/officeDocument/2006/relationships/image" Target="../media/image1.png"/><Relationship Id="rId4" Type="http://schemas.openxmlformats.org/officeDocument/2006/relationships/chart" Target="../charts/chart6.xml"/><Relationship Id="rId9" Type="http://schemas.openxmlformats.org/officeDocument/2006/relationships/image" Target="../media/image5.sv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chart" Target="../charts/chart7.xml"/><Relationship Id="rId6" Type="http://schemas.openxmlformats.org/officeDocument/2006/relationships/image" Target="../media/image5.svg"/><Relationship Id="rId5" Type="http://schemas.openxmlformats.org/officeDocument/2006/relationships/image" Target="../media/image4.png"/><Relationship Id="rId4" Type="http://schemas.openxmlformats.org/officeDocument/2006/relationships/hyperlink" Target="#'Report Index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image" Target="../media/image5.svg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image" Target="../media/image4.png"/><Relationship Id="rId5" Type="http://schemas.openxmlformats.org/officeDocument/2006/relationships/hyperlink" Target="#'Report Index'!A1"/><Relationship Id="rId4" Type="http://schemas.openxmlformats.org/officeDocument/2006/relationships/image" Target="../media/image2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160194</xdr:colOff>
      <xdr:row>1</xdr:row>
      <xdr:rowOff>1</xdr:rowOff>
    </xdr:from>
    <xdr:to>
      <xdr:col>5</xdr:col>
      <xdr:colOff>133960</xdr:colOff>
      <xdr:row>5</xdr:row>
      <xdr:rowOff>14543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D3E0ECBC-76DC-40F7-8964-B11003BD5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69794" y="180976"/>
          <a:ext cx="3536116" cy="776542"/>
        </a:xfrm>
        <a:prstGeom prst="rect">
          <a:avLst/>
        </a:prstGeom>
      </xdr:spPr>
    </xdr:pic>
    <xdr:clientData/>
  </xdr:twoCellAnchor>
  <xdr:twoCellAnchor>
    <xdr:from>
      <xdr:col>1</xdr:col>
      <xdr:colOff>400051</xdr:colOff>
      <xdr:row>8</xdr:row>
      <xdr:rowOff>47626</xdr:rowOff>
    </xdr:from>
    <xdr:to>
      <xdr:col>1</xdr:col>
      <xdr:colOff>533401</xdr:colOff>
      <xdr:row>8</xdr:row>
      <xdr:rowOff>180975</xdr:rowOff>
    </xdr:to>
    <xdr:sp macro="" textlink="">
      <xdr:nvSpPr>
        <xdr:cNvPr id="142" name="Circle: Hollow 141">
          <a:extLst>
            <a:ext uri="{FF2B5EF4-FFF2-40B4-BE49-F238E27FC236}">
              <a16:creationId xmlns:a16="http://schemas.microsoft.com/office/drawing/2014/main" id="{5ACE64F5-B4C7-47FE-BEEF-998CEFD59EB4}"/>
            </a:ext>
          </a:extLst>
        </xdr:cNvPr>
        <xdr:cNvSpPr/>
      </xdr:nvSpPr>
      <xdr:spPr>
        <a:xfrm>
          <a:off x="1009651" y="1809751"/>
          <a:ext cx="133350" cy="133349"/>
        </a:xfrm>
        <a:prstGeom prst="donut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400051</xdr:colOff>
      <xdr:row>9</xdr:row>
      <xdr:rowOff>47626</xdr:rowOff>
    </xdr:from>
    <xdr:to>
      <xdr:col>1</xdr:col>
      <xdr:colOff>533401</xdr:colOff>
      <xdr:row>9</xdr:row>
      <xdr:rowOff>180975</xdr:rowOff>
    </xdr:to>
    <xdr:sp macro="" textlink="">
      <xdr:nvSpPr>
        <xdr:cNvPr id="25" name="Circle: Hollow 24">
          <a:extLst>
            <a:ext uri="{FF2B5EF4-FFF2-40B4-BE49-F238E27FC236}">
              <a16:creationId xmlns:a16="http://schemas.microsoft.com/office/drawing/2014/main" id="{A786FDF3-D34E-40C6-A745-A2179A79DD02}"/>
            </a:ext>
          </a:extLst>
        </xdr:cNvPr>
        <xdr:cNvSpPr/>
      </xdr:nvSpPr>
      <xdr:spPr>
        <a:xfrm>
          <a:off x="1009651" y="1704976"/>
          <a:ext cx="133350" cy="133349"/>
        </a:xfrm>
        <a:prstGeom prst="donut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400051</xdr:colOff>
      <xdr:row>10</xdr:row>
      <xdr:rowOff>47626</xdr:rowOff>
    </xdr:from>
    <xdr:to>
      <xdr:col>1</xdr:col>
      <xdr:colOff>533401</xdr:colOff>
      <xdr:row>10</xdr:row>
      <xdr:rowOff>180975</xdr:rowOff>
    </xdr:to>
    <xdr:sp macro="" textlink="">
      <xdr:nvSpPr>
        <xdr:cNvPr id="26" name="Circle: Hollow 25">
          <a:extLst>
            <a:ext uri="{FF2B5EF4-FFF2-40B4-BE49-F238E27FC236}">
              <a16:creationId xmlns:a16="http://schemas.microsoft.com/office/drawing/2014/main" id="{4B4393D4-200D-4147-AB4E-7F21C0601F7B}"/>
            </a:ext>
          </a:extLst>
        </xdr:cNvPr>
        <xdr:cNvSpPr/>
      </xdr:nvSpPr>
      <xdr:spPr>
        <a:xfrm>
          <a:off x="1009651" y="1704976"/>
          <a:ext cx="133350" cy="133349"/>
        </a:xfrm>
        <a:prstGeom prst="donut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400051</xdr:colOff>
      <xdr:row>11</xdr:row>
      <xdr:rowOff>47626</xdr:rowOff>
    </xdr:from>
    <xdr:to>
      <xdr:col>1</xdr:col>
      <xdr:colOff>533401</xdr:colOff>
      <xdr:row>11</xdr:row>
      <xdr:rowOff>180975</xdr:rowOff>
    </xdr:to>
    <xdr:sp macro="" textlink="">
      <xdr:nvSpPr>
        <xdr:cNvPr id="27" name="Circle: Hollow 26">
          <a:extLst>
            <a:ext uri="{FF2B5EF4-FFF2-40B4-BE49-F238E27FC236}">
              <a16:creationId xmlns:a16="http://schemas.microsoft.com/office/drawing/2014/main" id="{5A0A5375-BE7E-4085-B13F-A88007A067A1}"/>
            </a:ext>
          </a:extLst>
        </xdr:cNvPr>
        <xdr:cNvSpPr/>
      </xdr:nvSpPr>
      <xdr:spPr>
        <a:xfrm>
          <a:off x="1009651" y="1704976"/>
          <a:ext cx="133350" cy="133349"/>
        </a:xfrm>
        <a:prstGeom prst="donut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400051</xdr:colOff>
      <xdr:row>12</xdr:row>
      <xdr:rowOff>47626</xdr:rowOff>
    </xdr:from>
    <xdr:to>
      <xdr:col>1</xdr:col>
      <xdr:colOff>533401</xdr:colOff>
      <xdr:row>12</xdr:row>
      <xdr:rowOff>180975</xdr:rowOff>
    </xdr:to>
    <xdr:sp macro="" textlink="">
      <xdr:nvSpPr>
        <xdr:cNvPr id="28" name="Circle: Hollow 27">
          <a:extLst>
            <a:ext uri="{FF2B5EF4-FFF2-40B4-BE49-F238E27FC236}">
              <a16:creationId xmlns:a16="http://schemas.microsoft.com/office/drawing/2014/main" id="{19445C78-8BCF-4ECD-9B8C-D9D06C988A35}"/>
            </a:ext>
          </a:extLst>
        </xdr:cNvPr>
        <xdr:cNvSpPr/>
      </xdr:nvSpPr>
      <xdr:spPr>
        <a:xfrm>
          <a:off x="1009651" y="1704976"/>
          <a:ext cx="133350" cy="133349"/>
        </a:xfrm>
        <a:prstGeom prst="donut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400051</xdr:colOff>
      <xdr:row>13</xdr:row>
      <xdr:rowOff>47626</xdr:rowOff>
    </xdr:from>
    <xdr:to>
      <xdr:col>1</xdr:col>
      <xdr:colOff>533401</xdr:colOff>
      <xdr:row>13</xdr:row>
      <xdr:rowOff>180975</xdr:rowOff>
    </xdr:to>
    <xdr:sp macro="" textlink="">
      <xdr:nvSpPr>
        <xdr:cNvPr id="29" name="Circle: Hollow 28">
          <a:extLst>
            <a:ext uri="{FF2B5EF4-FFF2-40B4-BE49-F238E27FC236}">
              <a16:creationId xmlns:a16="http://schemas.microsoft.com/office/drawing/2014/main" id="{15D72EE7-BC0E-4E71-B23F-C8CB24F08168}"/>
            </a:ext>
          </a:extLst>
        </xdr:cNvPr>
        <xdr:cNvSpPr/>
      </xdr:nvSpPr>
      <xdr:spPr>
        <a:xfrm>
          <a:off x="1009651" y="1704976"/>
          <a:ext cx="133350" cy="133349"/>
        </a:xfrm>
        <a:prstGeom prst="donut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400051</xdr:colOff>
      <xdr:row>14</xdr:row>
      <xdr:rowOff>47626</xdr:rowOff>
    </xdr:from>
    <xdr:to>
      <xdr:col>1</xdr:col>
      <xdr:colOff>533401</xdr:colOff>
      <xdr:row>14</xdr:row>
      <xdr:rowOff>180975</xdr:rowOff>
    </xdr:to>
    <xdr:sp macro="" textlink="">
      <xdr:nvSpPr>
        <xdr:cNvPr id="30" name="Circle: Hollow 29">
          <a:extLst>
            <a:ext uri="{FF2B5EF4-FFF2-40B4-BE49-F238E27FC236}">
              <a16:creationId xmlns:a16="http://schemas.microsoft.com/office/drawing/2014/main" id="{943BE350-56BF-43B0-AF83-F6984E332F88}"/>
            </a:ext>
          </a:extLst>
        </xdr:cNvPr>
        <xdr:cNvSpPr/>
      </xdr:nvSpPr>
      <xdr:spPr>
        <a:xfrm>
          <a:off x="1009651" y="1704976"/>
          <a:ext cx="133350" cy="133349"/>
        </a:xfrm>
        <a:prstGeom prst="donut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400051</xdr:colOff>
      <xdr:row>15</xdr:row>
      <xdr:rowOff>47626</xdr:rowOff>
    </xdr:from>
    <xdr:to>
      <xdr:col>1</xdr:col>
      <xdr:colOff>533401</xdr:colOff>
      <xdr:row>15</xdr:row>
      <xdr:rowOff>180975</xdr:rowOff>
    </xdr:to>
    <xdr:sp macro="" textlink="">
      <xdr:nvSpPr>
        <xdr:cNvPr id="31" name="Circle: Hollow 30">
          <a:extLst>
            <a:ext uri="{FF2B5EF4-FFF2-40B4-BE49-F238E27FC236}">
              <a16:creationId xmlns:a16="http://schemas.microsoft.com/office/drawing/2014/main" id="{0E961AFB-6C3C-4E32-9F88-A41B89132405}"/>
            </a:ext>
          </a:extLst>
        </xdr:cNvPr>
        <xdr:cNvSpPr/>
      </xdr:nvSpPr>
      <xdr:spPr>
        <a:xfrm>
          <a:off x="1009651" y="1704976"/>
          <a:ext cx="133350" cy="133349"/>
        </a:xfrm>
        <a:prstGeom prst="donut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400051</xdr:colOff>
      <xdr:row>16</xdr:row>
      <xdr:rowOff>47626</xdr:rowOff>
    </xdr:from>
    <xdr:to>
      <xdr:col>1</xdr:col>
      <xdr:colOff>533401</xdr:colOff>
      <xdr:row>16</xdr:row>
      <xdr:rowOff>180975</xdr:rowOff>
    </xdr:to>
    <xdr:sp macro="" textlink="">
      <xdr:nvSpPr>
        <xdr:cNvPr id="32" name="Circle: Hollow 31">
          <a:extLst>
            <a:ext uri="{FF2B5EF4-FFF2-40B4-BE49-F238E27FC236}">
              <a16:creationId xmlns:a16="http://schemas.microsoft.com/office/drawing/2014/main" id="{F2DF8136-3BB8-48C0-8526-E0F7CCC26956}"/>
            </a:ext>
          </a:extLst>
        </xdr:cNvPr>
        <xdr:cNvSpPr/>
      </xdr:nvSpPr>
      <xdr:spPr>
        <a:xfrm>
          <a:off x="1009651" y="1704976"/>
          <a:ext cx="133350" cy="133349"/>
        </a:xfrm>
        <a:prstGeom prst="donut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400051</xdr:colOff>
      <xdr:row>17</xdr:row>
      <xdr:rowOff>47626</xdr:rowOff>
    </xdr:from>
    <xdr:to>
      <xdr:col>1</xdr:col>
      <xdr:colOff>533401</xdr:colOff>
      <xdr:row>17</xdr:row>
      <xdr:rowOff>180975</xdr:rowOff>
    </xdr:to>
    <xdr:sp macro="" textlink="">
      <xdr:nvSpPr>
        <xdr:cNvPr id="33" name="Circle: Hollow 32">
          <a:extLst>
            <a:ext uri="{FF2B5EF4-FFF2-40B4-BE49-F238E27FC236}">
              <a16:creationId xmlns:a16="http://schemas.microsoft.com/office/drawing/2014/main" id="{037FB891-EDF9-43E0-A2BC-7975E8260B21}"/>
            </a:ext>
          </a:extLst>
        </xdr:cNvPr>
        <xdr:cNvSpPr/>
      </xdr:nvSpPr>
      <xdr:spPr>
        <a:xfrm>
          <a:off x="1009651" y="1704976"/>
          <a:ext cx="133350" cy="133349"/>
        </a:xfrm>
        <a:prstGeom prst="donut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400051</xdr:colOff>
      <xdr:row>18</xdr:row>
      <xdr:rowOff>47626</xdr:rowOff>
    </xdr:from>
    <xdr:to>
      <xdr:col>1</xdr:col>
      <xdr:colOff>533401</xdr:colOff>
      <xdr:row>18</xdr:row>
      <xdr:rowOff>180975</xdr:rowOff>
    </xdr:to>
    <xdr:sp macro="" textlink="">
      <xdr:nvSpPr>
        <xdr:cNvPr id="34" name="Circle: Hollow 33">
          <a:extLst>
            <a:ext uri="{FF2B5EF4-FFF2-40B4-BE49-F238E27FC236}">
              <a16:creationId xmlns:a16="http://schemas.microsoft.com/office/drawing/2014/main" id="{800230D1-E01B-42F2-8187-ECCF43B33999}"/>
            </a:ext>
          </a:extLst>
        </xdr:cNvPr>
        <xdr:cNvSpPr/>
      </xdr:nvSpPr>
      <xdr:spPr>
        <a:xfrm>
          <a:off x="1009651" y="1704976"/>
          <a:ext cx="133350" cy="133349"/>
        </a:xfrm>
        <a:prstGeom prst="donut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400051</xdr:colOff>
      <xdr:row>19</xdr:row>
      <xdr:rowOff>47626</xdr:rowOff>
    </xdr:from>
    <xdr:to>
      <xdr:col>1</xdr:col>
      <xdr:colOff>533401</xdr:colOff>
      <xdr:row>19</xdr:row>
      <xdr:rowOff>180975</xdr:rowOff>
    </xdr:to>
    <xdr:sp macro="" textlink="">
      <xdr:nvSpPr>
        <xdr:cNvPr id="35" name="Circle: Hollow 34">
          <a:extLst>
            <a:ext uri="{FF2B5EF4-FFF2-40B4-BE49-F238E27FC236}">
              <a16:creationId xmlns:a16="http://schemas.microsoft.com/office/drawing/2014/main" id="{57C3388A-1943-4BF6-BB93-3F5326224EFE}"/>
            </a:ext>
          </a:extLst>
        </xdr:cNvPr>
        <xdr:cNvSpPr/>
      </xdr:nvSpPr>
      <xdr:spPr>
        <a:xfrm>
          <a:off x="1009651" y="1704976"/>
          <a:ext cx="133350" cy="133349"/>
        </a:xfrm>
        <a:prstGeom prst="donut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400051</xdr:colOff>
      <xdr:row>20</xdr:row>
      <xdr:rowOff>47626</xdr:rowOff>
    </xdr:from>
    <xdr:to>
      <xdr:col>1</xdr:col>
      <xdr:colOff>533401</xdr:colOff>
      <xdr:row>20</xdr:row>
      <xdr:rowOff>180975</xdr:rowOff>
    </xdr:to>
    <xdr:sp macro="" textlink="">
      <xdr:nvSpPr>
        <xdr:cNvPr id="36" name="Circle: Hollow 35">
          <a:extLst>
            <a:ext uri="{FF2B5EF4-FFF2-40B4-BE49-F238E27FC236}">
              <a16:creationId xmlns:a16="http://schemas.microsoft.com/office/drawing/2014/main" id="{ACB049E0-FB43-4425-B9E4-09476658F018}"/>
            </a:ext>
          </a:extLst>
        </xdr:cNvPr>
        <xdr:cNvSpPr/>
      </xdr:nvSpPr>
      <xdr:spPr>
        <a:xfrm>
          <a:off x="1009651" y="1704976"/>
          <a:ext cx="133350" cy="133349"/>
        </a:xfrm>
        <a:prstGeom prst="donut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400051</xdr:colOff>
      <xdr:row>21</xdr:row>
      <xdr:rowOff>47626</xdr:rowOff>
    </xdr:from>
    <xdr:to>
      <xdr:col>1</xdr:col>
      <xdr:colOff>533401</xdr:colOff>
      <xdr:row>21</xdr:row>
      <xdr:rowOff>180975</xdr:rowOff>
    </xdr:to>
    <xdr:sp macro="" textlink="">
      <xdr:nvSpPr>
        <xdr:cNvPr id="37" name="Circle: Hollow 36">
          <a:extLst>
            <a:ext uri="{FF2B5EF4-FFF2-40B4-BE49-F238E27FC236}">
              <a16:creationId xmlns:a16="http://schemas.microsoft.com/office/drawing/2014/main" id="{105E1AB3-ABA0-4438-A420-C356CA7DD166}"/>
            </a:ext>
          </a:extLst>
        </xdr:cNvPr>
        <xdr:cNvSpPr/>
      </xdr:nvSpPr>
      <xdr:spPr>
        <a:xfrm>
          <a:off x="1009651" y="1704976"/>
          <a:ext cx="133350" cy="133349"/>
        </a:xfrm>
        <a:prstGeom prst="donut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400051</xdr:colOff>
      <xdr:row>22</xdr:row>
      <xdr:rowOff>47626</xdr:rowOff>
    </xdr:from>
    <xdr:to>
      <xdr:col>1</xdr:col>
      <xdr:colOff>533401</xdr:colOff>
      <xdr:row>22</xdr:row>
      <xdr:rowOff>180975</xdr:rowOff>
    </xdr:to>
    <xdr:sp macro="" textlink="">
      <xdr:nvSpPr>
        <xdr:cNvPr id="38" name="Circle: Hollow 37">
          <a:extLst>
            <a:ext uri="{FF2B5EF4-FFF2-40B4-BE49-F238E27FC236}">
              <a16:creationId xmlns:a16="http://schemas.microsoft.com/office/drawing/2014/main" id="{FEC1FF5A-BCF6-4A6B-8AFB-4F8414BDA7B4}"/>
            </a:ext>
          </a:extLst>
        </xdr:cNvPr>
        <xdr:cNvSpPr/>
      </xdr:nvSpPr>
      <xdr:spPr>
        <a:xfrm>
          <a:off x="1009651" y="1704976"/>
          <a:ext cx="133350" cy="133349"/>
        </a:xfrm>
        <a:prstGeom prst="donut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400051</xdr:colOff>
      <xdr:row>23</xdr:row>
      <xdr:rowOff>47626</xdr:rowOff>
    </xdr:from>
    <xdr:to>
      <xdr:col>1</xdr:col>
      <xdr:colOff>533401</xdr:colOff>
      <xdr:row>23</xdr:row>
      <xdr:rowOff>180975</xdr:rowOff>
    </xdr:to>
    <xdr:sp macro="" textlink="">
      <xdr:nvSpPr>
        <xdr:cNvPr id="39" name="Circle: Hollow 38">
          <a:extLst>
            <a:ext uri="{FF2B5EF4-FFF2-40B4-BE49-F238E27FC236}">
              <a16:creationId xmlns:a16="http://schemas.microsoft.com/office/drawing/2014/main" id="{88502957-1C4A-48EF-A4C8-2D537BF1B2F3}"/>
            </a:ext>
          </a:extLst>
        </xdr:cNvPr>
        <xdr:cNvSpPr/>
      </xdr:nvSpPr>
      <xdr:spPr>
        <a:xfrm>
          <a:off x="1009651" y="1704976"/>
          <a:ext cx="133350" cy="133349"/>
        </a:xfrm>
        <a:prstGeom prst="donut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400051</xdr:colOff>
      <xdr:row>24</xdr:row>
      <xdr:rowOff>47626</xdr:rowOff>
    </xdr:from>
    <xdr:to>
      <xdr:col>1</xdr:col>
      <xdr:colOff>533401</xdr:colOff>
      <xdr:row>24</xdr:row>
      <xdr:rowOff>180975</xdr:rowOff>
    </xdr:to>
    <xdr:sp macro="" textlink="">
      <xdr:nvSpPr>
        <xdr:cNvPr id="40" name="Circle: Hollow 39">
          <a:extLst>
            <a:ext uri="{FF2B5EF4-FFF2-40B4-BE49-F238E27FC236}">
              <a16:creationId xmlns:a16="http://schemas.microsoft.com/office/drawing/2014/main" id="{20B6E4C5-160F-473B-858E-EE659F12498A}"/>
            </a:ext>
          </a:extLst>
        </xdr:cNvPr>
        <xdr:cNvSpPr/>
      </xdr:nvSpPr>
      <xdr:spPr>
        <a:xfrm>
          <a:off x="1009651" y="1704976"/>
          <a:ext cx="133350" cy="133349"/>
        </a:xfrm>
        <a:prstGeom prst="donut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400051</xdr:colOff>
      <xdr:row>25</xdr:row>
      <xdr:rowOff>47626</xdr:rowOff>
    </xdr:from>
    <xdr:to>
      <xdr:col>1</xdr:col>
      <xdr:colOff>533401</xdr:colOff>
      <xdr:row>25</xdr:row>
      <xdr:rowOff>180975</xdr:rowOff>
    </xdr:to>
    <xdr:sp macro="" textlink="">
      <xdr:nvSpPr>
        <xdr:cNvPr id="41" name="Circle: Hollow 40">
          <a:extLst>
            <a:ext uri="{FF2B5EF4-FFF2-40B4-BE49-F238E27FC236}">
              <a16:creationId xmlns:a16="http://schemas.microsoft.com/office/drawing/2014/main" id="{24C4C055-D9A5-4459-B809-35098AA00127}"/>
            </a:ext>
          </a:extLst>
        </xdr:cNvPr>
        <xdr:cNvSpPr/>
      </xdr:nvSpPr>
      <xdr:spPr>
        <a:xfrm>
          <a:off x="1009651" y="1704976"/>
          <a:ext cx="133350" cy="133349"/>
        </a:xfrm>
        <a:prstGeom prst="donut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400051</xdr:colOff>
      <xdr:row>26</xdr:row>
      <xdr:rowOff>47626</xdr:rowOff>
    </xdr:from>
    <xdr:to>
      <xdr:col>1</xdr:col>
      <xdr:colOff>533401</xdr:colOff>
      <xdr:row>26</xdr:row>
      <xdr:rowOff>180975</xdr:rowOff>
    </xdr:to>
    <xdr:sp macro="" textlink="">
      <xdr:nvSpPr>
        <xdr:cNvPr id="42" name="Circle: Hollow 41">
          <a:extLst>
            <a:ext uri="{FF2B5EF4-FFF2-40B4-BE49-F238E27FC236}">
              <a16:creationId xmlns:a16="http://schemas.microsoft.com/office/drawing/2014/main" id="{E8C1A42D-A293-4D02-B8C8-FB4817BBA7EA}"/>
            </a:ext>
          </a:extLst>
        </xdr:cNvPr>
        <xdr:cNvSpPr/>
      </xdr:nvSpPr>
      <xdr:spPr>
        <a:xfrm>
          <a:off x="1009651" y="1704976"/>
          <a:ext cx="133350" cy="133349"/>
        </a:xfrm>
        <a:prstGeom prst="donut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400051</xdr:colOff>
      <xdr:row>27</xdr:row>
      <xdr:rowOff>47626</xdr:rowOff>
    </xdr:from>
    <xdr:to>
      <xdr:col>1</xdr:col>
      <xdr:colOff>533401</xdr:colOff>
      <xdr:row>27</xdr:row>
      <xdr:rowOff>180975</xdr:rowOff>
    </xdr:to>
    <xdr:sp macro="" textlink="">
      <xdr:nvSpPr>
        <xdr:cNvPr id="43" name="Circle: Hollow 42">
          <a:extLst>
            <a:ext uri="{FF2B5EF4-FFF2-40B4-BE49-F238E27FC236}">
              <a16:creationId xmlns:a16="http://schemas.microsoft.com/office/drawing/2014/main" id="{E835ECD1-23D8-4C07-80E1-1F8B63277315}"/>
            </a:ext>
          </a:extLst>
        </xdr:cNvPr>
        <xdr:cNvSpPr/>
      </xdr:nvSpPr>
      <xdr:spPr>
        <a:xfrm>
          <a:off x="1009651" y="1704976"/>
          <a:ext cx="133350" cy="133349"/>
        </a:xfrm>
        <a:prstGeom prst="donut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400051</xdr:colOff>
      <xdr:row>28</xdr:row>
      <xdr:rowOff>47626</xdr:rowOff>
    </xdr:from>
    <xdr:to>
      <xdr:col>1</xdr:col>
      <xdr:colOff>533401</xdr:colOff>
      <xdr:row>28</xdr:row>
      <xdr:rowOff>180975</xdr:rowOff>
    </xdr:to>
    <xdr:sp macro="" textlink="">
      <xdr:nvSpPr>
        <xdr:cNvPr id="44" name="Circle: Hollow 43">
          <a:extLst>
            <a:ext uri="{FF2B5EF4-FFF2-40B4-BE49-F238E27FC236}">
              <a16:creationId xmlns:a16="http://schemas.microsoft.com/office/drawing/2014/main" id="{7AF93E3C-2A42-4B14-8EBB-F45C2E521740}"/>
            </a:ext>
          </a:extLst>
        </xdr:cNvPr>
        <xdr:cNvSpPr/>
      </xdr:nvSpPr>
      <xdr:spPr>
        <a:xfrm>
          <a:off x="1009651" y="1704976"/>
          <a:ext cx="133350" cy="133349"/>
        </a:xfrm>
        <a:prstGeom prst="donut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400051</xdr:colOff>
      <xdr:row>29</xdr:row>
      <xdr:rowOff>47626</xdr:rowOff>
    </xdr:from>
    <xdr:to>
      <xdr:col>1</xdr:col>
      <xdr:colOff>533401</xdr:colOff>
      <xdr:row>29</xdr:row>
      <xdr:rowOff>180975</xdr:rowOff>
    </xdr:to>
    <xdr:sp macro="" textlink="">
      <xdr:nvSpPr>
        <xdr:cNvPr id="45" name="Circle: Hollow 44">
          <a:extLst>
            <a:ext uri="{FF2B5EF4-FFF2-40B4-BE49-F238E27FC236}">
              <a16:creationId xmlns:a16="http://schemas.microsoft.com/office/drawing/2014/main" id="{616C279F-E726-43CD-8A10-33F3D8229B92}"/>
            </a:ext>
          </a:extLst>
        </xdr:cNvPr>
        <xdr:cNvSpPr/>
      </xdr:nvSpPr>
      <xdr:spPr>
        <a:xfrm>
          <a:off x="1009651" y="1704976"/>
          <a:ext cx="133350" cy="133349"/>
        </a:xfrm>
        <a:prstGeom prst="donut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28</xdr:row>
      <xdr:rowOff>0</xdr:rowOff>
    </xdr:from>
    <xdr:to>
      <xdr:col>10</xdr:col>
      <xdr:colOff>349567</xdr:colOff>
      <xdr:row>32</xdr:row>
      <xdr:rowOff>134302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E28CA87-FFBA-4D16-BA6B-47624C5B8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600075</xdr:colOff>
      <xdr:row>28</xdr:row>
      <xdr:rowOff>0</xdr:rowOff>
    </xdr:from>
    <xdr:to>
      <xdr:col>13</xdr:col>
      <xdr:colOff>353377</xdr:colOff>
      <xdr:row>32</xdr:row>
      <xdr:rowOff>130492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204198-27EF-4C9A-A81F-1BBE827E0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95250</xdr:colOff>
      <xdr:row>0</xdr:row>
      <xdr:rowOff>95250</xdr:rowOff>
    </xdr:from>
    <xdr:to>
      <xdr:col>3</xdr:col>
      <xdr:colOff>979343</xdr:colOff>
      <xdr:row>3</xdr:row>
      <xdr:rowOff>101999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419AD0AC-36E6-4353-BE16-1B1E470F1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5250" y="95250"/>
          <a:ext cx="3160568" cy="692549"/>
        </a:xfrm>
        <a:prstGeom prst="rect">
          <a:avLst/>
        </a:prstGeom>
      </xdr:spPr>
    </xdr:pic>
    <xdr:clientData/>
  </xdr:twoCellAnchor>
  <xdr:twoCellAnchor editAs="oneCell">
    <xdr:from>
      <xdr:col>13</xdr:col>
      <xdr:colOff>542925</xdr:colOff>
      <xdr:row>0</xdr:row>
      <xdr:rowOff>95250</xdr:rowOff>
    </xdr:from>
    <xdr:to>
      <xdr:col>14</xdr:col>
      <xdr:colOff>419098</xdr:colOff>
      <xdr:row>2</xdr:row>
      <xdr:rowOff>123823</xdr:rowOff>
    </xdr:to>
    <xdr:pic>
      <xdr:nvPicPr>
        <xdr:cNvPr id="5" name="Graphic 4" descr="House with solid fill">
          <a:hlinkClick xmlns:r="http://schemas.openxmlformats.org/officeDocument/2006/relationships" r:id="rId5" tooltip="&lt;&lt;&lt;Back to Report Index"/>
          <a:extLst>
            <a:ext uri="{FF2B5EF4-FFF2-40B4-BE49-F238E27FC236}">
              <a16:creationId xmlns:a16="http://schemas.microsoft.com/office/drawing/2014/main" id="{5A886A18-AEAD-4EB2-8253-2026A2AD3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9182100" y="95250"/>
          <a:ext cx="466723" cy="46672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6</xdr:row>
      <xdr:rowOff>0</xdr:rowOff>
    </xdr:from>
    <xdr:to>
      <xdr:col>20</xdr:col>
      <xdr:colOff>735466</xdr:colOff>
      <xdr:row>16</xdr:row>
      <xdr:rowOff>160194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F51E9A6-FCEC-41BF-AAC3-46F447479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25977</xdr:colOff>
      <xdr:row>6</xdr:row>
      <xdr:rowOff>0</xdr:rowOff>
    </xdr:from>
    <xdr:to>
      <xdr:col>25</xdr:col>
      <xdr:colOff>605147</xdr:colOff>
      <xdr:row>17</xdr:row>
      <xdr:rowOff>4330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F5AF123-B089-4B0E-915F-1A5D479AC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85725</xdr:colOff>
      <xdr:row>0</xdr:row>
      <xdr:rowOff>0</xdr:rowOff>
    </xdr:from>
    <xdr:to>
      <xdr:col>3</xdr:col>
      <xdr:colOff>447675</xdr:colOff>
      <xdr:row>2</xdr:row>
      <xdr:rowOff>153799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7EF4E933-42BF-4A49-8A46-7CF260739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85725" y="123825"/>
          <a:ext cx="2962275" cy="649099"/>
        </a:xfrm>
        <a:prstGeom prst="rect">
          <a:avLst/>
        </a:prstGeom>
      </xdr:spPr>
    </xdr:pic>
    <xdr:clientData/>
  </xdr:twoCellAnchor>
  <xdr:twoCellAnchor editAs="oneCell">
    <xdr:from>
      <xdr:col>13</xdr:col>
      <xdr:colOff>590550</xdr:colOff>
      <xdr:row>0</xdr:row>
      <xdr:rowOff>76200</xdr:rowOff>
    </xdr:from>
    <xdr:to>
      <xdr:col>14</xdr:col>
      <xdr:colOff>438148</xdr:colOff>
      <xdr:row>2</xdr:row>
      <xdr:rowOff>47623</xdr:rowOff>
    </xdr:to>
    <xdr:pic>
      <xdr:nvPicPr>
        <xdr:cNvPr id="5" name="Graphic 4" descr="House with solid fill">
          <a:hlinkClick xmlns:r="http://schemas.openxmlformats.org/officeDocument/2006/relationships" r:id="rId5" tooltip="&lt;&lt;&lt;Back to Report Index"/>
          <a:extLst>
            <a:ext uri="{FF2B5EF4-FFF2-40B4-BE49-F238E27FC236}">
              <a16:creationId xmlns:a16="http://schemas.microsoft.com/office/drawing/2014/main" id="{D5692685-B553-4401-8068-EBB957092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9620250" y="76200"/>
          <a:ext cx="466723" cy="46672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596265</xdr:colOff>
      <xdr:row>8</xdr:row>
      <xdr:rowOff>38101</xdr:rowOff>
    </xdr:from>
    <xdr:to>
      <xdr:col>20</xdr:col>
      <xdr:colOff>598170</xdr:colOff>
      <xdr:row>18</xdr:row>
      <xdr:rowOff>19763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A6869DC-8A82-4020-88E0-A83B75F20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219075</xdr:colOff>
      <xdr:row>0</xdr:row>
      <xdr:rowOff>9525</xdr:rowOff>
    </xdr:from>
    <xdr:to>
      <xdr:col>3</xdr:col>
      <xdr:colOff>190500</xdr:colOff>
      <xdr:row>2</xdr:row>
      <xdr:rowOff>89895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8C0AC55E-7CF9-47A2-9DC7-F1D405C17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19075" y="200025"/>
          <a:ext cx="2409825" cy="528045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</xdr:colOff>
      <xdr:row>0</xdr:row>
      <xdr:rowOff>57150</xdr:rowOff>
    </xdr:from>
    <xdr:to>
      <xdr:col>14</xdr:col>
      <xdr:colOff>514348</xdr:colOff>
      <xdr:row>2</xdr:row>
      <xdr:rowOff>76198</xdr:rowOff>
    </xdr:to>
    <xdr:pic>
      <xdr:nvPicPr>
        <xdr:cNvPr id="4" name="Graphic 3" descr="House with solid fill">
          <a:hlinkClick xmlns:r="http://schemas.openxmlformats.org/officeDocument/2006/relationships" r:id="rId4" tooltip="&lt;&lt;&lt;Back to Report Index"/>
          <a:extLst>
            <a:ext uri="{FF2B5EF4-FFF2-40B4-BE49-F238E27FC236}">
              <a16:creationId xmlns:a16="http://schemas.microsoft.com/office/drawing/2014/main" id="{2758606E-0ED9-4E97-BEDF-61687A9BE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8391525" y="57150"/>
          <a:ext cx="466723" cy="46672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151772</xdr:colOff>
      <xdr:row>7</xdr:row>
      <xdr:rowOff>95924</xdr:rowOff>
    </xdr:from>
    <xdr:to>
      <xdr:col>1</xdr:col>
      <xdr:colOff>579249</xdr:colOff>
      <xdr:row>9</xdr:row>
      <xdr:rowOff>153458</xdr:rowOff>
    </xdr:to>
    <xdr:pic>
      <xdr:nvPicPr>
        <xdr:cNvPr id="2" name="Graphic 1" descr="Gold bars">
          <a:extLst>
            <a:ext uri="{FF2B5EF4-FFF2-40B4-BE49-F238E27FC236}">
              <a16:creationId xmlns:a16="http://schemas.microsoft.com/office/drawing/2014/main" id="{B370BF2A-DFE0-4279-A466-454B6230B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47047" y="1477049"/>
          <a:ext cx="427477" cy="438534"/>
        </a:xfrm>
        <a:prstGeom prst="rect">
          <a:avLst/>
        </a:prstGeom>
      </xdr:spPr>
    </xdr:pic>
    <xdr:clientData/>
  </xdr:twoCellAnchor>
  <xdr:twoCellAnchor editAs="oneCell">
    <xdr:from>
      <xdr:col>1</xdr:col>
      <xdr:colOff>421213</xdr:colOff>
      <xdr:row>28</xdr:row>
      <xdr:rowOff>0</xdr:rowOff>
    </xdr:from>
    <xdr:to>
      <xdr:col>2</xdr:col>
      <xdr:colOff>429671</xdr:colOff>
      <xdr:row>31</xdr:row>
      <xdr:rowOff>95990</xdr:rowOff>
    </xdr:to>
    <xdr:pic>
      <xdr:nvPicPr>
        <xdr:cNvPr id="3" name="Graphic 2" descr="Gold bars">
          <a:extLst>
            <a:ext uri="{FF2B5EF4-FFF2-40B4-BE49-F238E27FC236}">
              <a16:creationId xmlns:a16="http://schemas.microsoft.com/office/drawing/2014/main" id="{1406557F-C034-4B34-8B94-EABE65525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16488" y="5381625"/>
          <a:ext cx="589483" cy="667490"/>
        </a:xfrm>
        <a:prstGeom prst="rect">
          <a:avLst/>
        </a:prstGeom>
      </xdr:spPr>
    </xdr:pic>
    <xdr:clientData/>
  </xdr:twoCellAnchor>
  <xdr:twoCellAnchor>
    <xdr:from>
      <xdr:col>1</xdr:col>
      <xdr:colOff>144320</xdr:colOff>
      <xdr:row>11</xdr:row>
      <xdr:rowOff>133351</xdr:rowOff>
    </xdr:from>
    <xdr:to>
      <xdr:col>1</xdr:col>
      <xdr:colOff>561798</xdr:colOff>
      <xdr:row>14</xdr:row>
      <xdr:rowOff>19050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C9AAC865-7C07-444C-AAD9-E0A48787203A}"/>
            </a:ext>
          </a:extLst>
        </xdr:cNvPr>
        <xdr:cNvGrpSpPr/>
      </xdr:nvGrpSpPr>
      <xdr:grpSpPr>
        <a:xfrm>
          <a:off x="454764" y="2200629"/>
          <a:ext cx="417478" cy="436032"/>
          <a:chOff x="314325" y="2000250"/>
          <a:chExt cx="658283" cy="657225"/>
        </a:xfrm>
        <a:solidFill>
          <a:schemeClr val="accent6"/>
        </a:solidFill>
      </xdr:grpSpPr>
      <xdr:pic>
        <xdr:nvPicPr>
          <xdr:cNvPr id="5" name="Graphic 4" descr="Line arrow Rotate left">
            <a:extLst>
              <a:ext uri="{FF2B5EF4-FFF2-40B4-BE49-F238E27FC236}">
                <a16:creationId xmlns:a16="http://schemas.microsoft.com/office/drawing/2014/main" id="{33BD4C79-05A2-40AE-8917-3F406CB0662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4325" y="2000250"/>
            <a:ext cx="658283" cy="657225"/>
          </a:xfrm>
          <a:prstGeom prst="rect">
            <a:avLst/>
          </a:prstGeom>
        </xdr:spPr>
      </xdr:pic>
      <xdr:pic>
        <xdr:nvPicPr>
          <xdr:cNvPr id="6" name="Graphic 5" descr="Gold bars">
            <a:extLst>
              <a:ext uri="{FF2B5EF4-FFF2-40B4-BE49-F238E27FC236}">
                <a16:creationId xmlns:a16="http://schemas.microsoft.com/office/drawing/2014/main" id="{824AA6AF-8F52-4E87-9FB4-4ACF306749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539523" y="2196895"/>
            <a:ext cx="317122" cy="317491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141818</xdr:colOff>
      <xdr:row>15</xdr:row>
      <xdr:rowOff>56092</xdr:rowOff>
    </xdr:from>
    <xdr:to>
      <xdr:col>1</xdr:col>
      <xdr:colOff>562977</xdr:colOff>
      <xdr:row>17</xdr:row>
      <xdr:rowOff>113241</xdr:rowOff>
    </xdr:to>
    <xdr:pic>
      <xdr:nvPicPr>
        <xdr:cNvPr id="7" name="Graphic 6" descr="Group">
          <a:extLst>
            <a:ext uri="{FF2B5EF4-FFF2-40B4-BE49-F238E27FC236}">
              <a16:creationId xmlns:a16="http://schemas.microsoft.com/office/drawing/2014/main" id="{8F143F9E-36BD-4479-BC35-E4152BE1C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437093" y="2961217"/>
          <a:ext cx="421159" cy="438149"/>
        </a:xfrm>
        <a:prstGeom prst="rect">
          <a:avLst/>
        </a:prstGeom>
      </xdr:spPr>
    </xdr:pic>
    <xdr:clientData/>
  </xdr:twoCellAnchor>
  <xdr:twoCellAnchor editAs="oneCell">
    <xdr:from>
      <xdr:col>1</xdr:col>
      <xdr:colOff>132293</xdr:colOff>
      <xdr:row>23</xdr:row>
      <xdr:rowOff>86785</xdr:rowOff>
    </xdr:from>
    <xdr:to>
      <xdr:col>1</xdr:col>
      <xdr:colOff>514906</xdr:colOff>
      <xdr:row>25</xdr:row>
      <xdr:rowOff>102659</xdr:rowOff>
    </xdr:to>
    <xdr:pic>
      <xdr:nvPicPr>
        <xdr:cNvPr id="8" name="Graphic 7" descr="Bullseye">
          <a:extLst>
            <a:ext uri="{FF2B5EF4-FFF2-40B4-BE49-F238E27FC236}">
              <a16:creationId xmlns:a16="http://schemas.microsoft.com/office/drawing/2014/main" id="{6EFCB5AA-DBB0-4438-BA93-2449E2979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427568" y="4515910"/>
          <a:ext cx="382613" cy="396874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133352</xdr:colOff>
      <xdr:row>19</xdr:row>
      <xdr:rowOff>104774</xdr:rowOff>
    </xdr:from>
    <xdr:to>
      <xdr:col>1</xdr:col>
      <xdr:colOff>505882</xdr:colOff>
      <xdr:row>21</xdr:row>
      <xdr:rowOff>114587</xdr:rowOff>
    </xdr:to>
    <xdr:pic>
      <xdr:nvPicPr>
        <xdr:cNvPr id="9" name="Graphic 8" descr="Garbage">
          <a:extLst>
            <a:ext uri="{FF2B5EF4-FFF2-40B4-BE49-F238E27FC236}">
              <a16:creationId xmlns:a16="http://schemas.microsoft.com/office/drawing/2014/main" id="{5CAB1548-A269-45E8-833D-4C18C6487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428627" y="3771899"/>
          <a:ext cx="372530" cy="390813"/>
        </a:xfrm>
        <a:prstGeom prst="rect">
          <a:avLst/>
        </a:prstGeom>
      </xdr:spPr>
    </xdr:pic>
    <xdr:clientData/>
  </xdr:twoCellAnchor>
  <xdr:twoCellAnchor editAs="oneCell">
    <xdr:from>
      <xdr:col>6</xdr:col>
      <xdr:colOff>372535</xdr:colOff>
      <xdr:row>28</xdr:row>
      <xdr:rowOff>1008</xdr:rowOff>
    </xdr:from>
    <xdr:to>
      <xdr:col>7</xdr:col>
      <xdr:colOff>409583</xdr:colOff>
      <xdr:row>31</xdr:row>
      <xdr:rowOff>95250</xdr:rowOff>
    </xdr:to>
    <xdr:pic>
      <xdr:nvPicPr>
        <xdr:cNvPr id="10" name="Graphic 9" descr="Group">
          <a:extLst>
            <a:ext uri="{FF2B5EF4-FFF2-40B4-BE49-F238E27FC236}">
              <a16:creationId xmlns:a16="http://schemas.microsoft.com/office/drawing/2014/main" id="{8C1F28C3-795E-4B12-BE21-F9493E749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4573060" y="5382633"/>
          <a:ext cx="589498" cy="665742"/>
        </a:xfrm>
        <a:prstGeom prst="rect">
          <a:avLst/>
        </a:prstGeom>
      </xdr:spPr>
    </xdr:pic>
    <xdr:clientData/>
  </xdr:twoCellAnchor>
  <xdr:twoCellAnchor>
    <xdr:from>
      <xdr:col>3</xdr:col>
      <xdr:colOff>106218</xdr:colOff>
      <xdr:row>28</xdr:row>
      <xdr:rowOff>27532</xdr:rowOff>
    </xdr:from>
    <xdr:to>
      <xdr:col>4</xdr:col>
      <xdr:colOff>152401</xdr:colOff>
      <xdr:row>31</xdr:row>
      <xdr:rowOff>142986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FB679AC8-541D-4F61-BC41-639785C49154}"/>
            </a:ext>
          </a:extLst>
        </xdr:cNvPr>
        <xdr:cNvGrpSpPr/>
      </xdr:nvGrpSpPr>
      <xdr:grpSpPr>
        <a:xfrm>
          <a:off x="2773218" y="5213365"/>
          <a:ext cx="624739" cy="665788"/>
          <a:chOff x="314325" y="2000250"/>
          <a:chExt cx="658283" cy="657225"/>
        </a:xfrm>
        <a:solidFill>
          <a:schemeClr val="accent6"/>
        </a:solidFill>
      </xdr:grpSpPr>
      <xdr:pic>
        <xdr:nvPicPr>
          <xdr:cNvPr id="12" name="Graphic 11" descr="Line arrow Rotate left">
            <a:extLst>
              <a:ext uri="{FF2B5EF4-FFF2-40B4-BE49-F238E27FC236}">
                <a16:creationId xmlns:a16="http://schemas.microsoft.com/office/drawing/2014/main" id="{1614F97B-7847-41BD-B36E-454A65019A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4"/>
              </a:ext>
            </a:extLst>
          </a:blip>
          <a:stretch>
            <a:fillRect/>
          </a:stretch>
        </xdr:blipFill>
        <xdr:spPr>
          <a:xfrm>
            <a:off x="314325" y="2000250"/>
            <a:ext cx="658283" cy="657225"/>
          </a:xfrm>
          <a:prstGeom prst="rect">
            <a:avLst/>
          </a:prstGeom>
        </xdr:spPr>
      </xdr:pic>
      <xdr:pic>
        <xdr:nvPicPr>
          <xdr:cNvPr id="13" name="Graphic 12" descr="Gold bars">
            <a:extLst>
              <a:ext uri="{FF2B5EF4-FFF2-40B4-BE49-F238E27FC236}">
                <a16:creationId xmlns:a16="http://schemas.microsoft.com/office/drawing/2014/main" id="{9800E748-5598-49A8-8176-AE3664FFA8F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539523" y="2196895"/>
            <a:ext cx="317122" cy="317491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10584</xdr:colOff>
      <xdr:row>28</xdr:row>
      <xdr:rowOff>38100</xdr:rowOff>
    </xdr:from>
    <xdr:to>
      <xdr:col>11</xdr:col>
      <xdr:colOff>1054</xdr:colOff>
      <xdr:row>31</xdr:row>
      <xdr:rowOff>39580</xdr:rowOff>
    </xdr:to>
    <xdr:pic>
      <xdr:nvPicPr>
        <xdr:cNvPr id="14" name="Graphic 13" descr="Garbage">
          <a:extLst>
            <a:ext uri="{FF2B5EF4-FFF2-40B4-BE49-F238E27FC236}">
              <a16:creationId xmlns:a16="http://schemas.microsoft.com/office/drawing/2014/main" id="{2A52959B-8B3C-4BB8-B487-4F305DD5F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6420909" y="5419725"/>
          <a:ext cx="540803" cy="572980"/>
        </a:xfrm>
        <a:prstGeom prst="rect">
          <a:avLst/>
        </a:prstGeom>
      </xdr:spPr>
    </xdr:pic>
    <xdr:clientData/>
  </xdr:twoCellAnchor>
  <xdr:twoCellAnchor>
    <xdr:from>
      <xdr:col>1</xdr:col>
      <xdr:colOff>360894</xdr:colOff>
      <xdr:row>31</xdr:row>
      <xdr:rowOff>46549</xdr:rowOff>
    </xdr:from>
    <xdr:to>
      <xdr:col>3</xdr:col>
      <xdr:colOff>29634</xdr:colOff>
      <xdr:row>39</xdr:row>
      <xdr:rowOff>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BD90FEA0-B06B-4776-849D-0A54C8BBC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75144</xdr:colOff>
      <xdr:row>31</xdr:row>
      <xdr:rowOff>49723</xdr:rowOff>
    </xdr:from>
    <xdr:to>
      <xdr:col>6</xdr:col>
      <xdr:colOff>363009</xdr:colOff>
      <xdr:row>39</xdr:row>
      <xdr:rowOff>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499EC96B-6A20-4BA7-A04B-3DB698628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360892</xdr:colOff>
      <xdr:row>31</xdr:row>
      <xdr:rowOff>48665</xdr:rowOff>
    </xdr:from>
    <xdr:to>
      <xdr:col>10</xdr:col>
      <xdr:colOff>47625</xdr:colOff>
      <xdr:row>39</xdr:row>
      <xdr:rowOff>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5B9A00D6-EB74-4CAA-B62A-CB1F3F30D1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74085</xdr:colOff>
      <xdr:row>31</xdr:row>
      <xdr:rowOff>21163</xdr:rowOff>
    </xdr:from>
    <xdr:to>
      <xdr:col>13</xdr:col>
      <xdr:colOff>360892</xdr:colOff>
      <xdr:row>38</xdr:row>
      <xdr:rowOff>152400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D9F92456-5BD1-4B8F-A298-C1FBE8E58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13</xdr:col>
      <xdr:colOff>532341</xdr:colOff>
      <xdr:row>28</xdr:row>
      <xdr:rowOff>67733</xdr:rowOff>
    </xdr:from>
    <xdr:to>
      <xdr:col>14</xdr:col>
      <xdr:colOff>506122</xdr:colOff>
      <xdr:row>31</xdr:row>
      <xdr:rowOff>96301</xdr:rowOff>
    </xdr:to>
    <xdr:pic>
      <xdr:nvPicPr>
        <xdr:cNvPr id="19" name="Graphic 18" descr="Bullseye">
          <a:extLst>
            <a:ext uri="{FF2B5EF4-FFF2-40B4-BE49-F238E27FC236}">
              <a16:creationId xmlns:a16="http://schemas.microsoft.com/office/drawing/2014/main" id="{68A325D2-B46D-42AA-9145-6B019764B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8600016" y="5449358"/>
          <a:ext cx="526231" cy="600068"/>
        </a:xfrm>
        <a:prstGeom prst="rect">
          <a:avLst/>
        </a:prstGeom>
      </xdr:spPr>
    </xdr:pic>
    <xdr:clientData/>
  </xdr:twoCellAnchor>
  <xdr:twoCellAnchor editAs="oneCell">
    <xdr:from>
      <xdr:col>0</xdr:col>
      <xdr:colOff>143587</xdr:colOff>
      <xdr:row>0</xdr:row>
      <xdr:rowOff>57149</xdr:rowOff>
    </xdr:from>
    <xdr:to>
      <xdr:col>3</xdr:col>
      <xdr:colOff>304800</xdr:colOff>
      <xdr:row>3</xdr:row>
      <xdr:rowOff>85724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80BD591-3A36-45A2-84E6-18DFF975D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87" y="57149"/>
          <a:ext cx="2704388" cy="60007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</xdr:row>
      <xdr:rowOff>21167</xdr:rowOff>
    </xdr:from>
    <xdr:to>
      <xdr:col>16</xdr:col>
      <xdr:colOff>466723</xdr:colOff>
      <xdr:row>3</xdr:row>
      <xdr:rowOff>106890</xdr:rowOff>
    </xdr:to>
    <xdr:pic>
      <xdr:nvPicPr>
        <xdr:cNvPr id="21" name="Graphic 20" descr="House with solid fill">
          <a:hlinkClick xmlns:r="http://schemas.openxmlformats.org/officeDocument/2006/relationships" r:id="rId23" tooltip="&lt;&lt;&lt;Back to Report Index"/>
          <a:extLst>
            <a:ext uri="{FF2B5EF4-FFF2-40B4-BE49-F238E27FC236}">
              <a16:creationId xmlns:a16="http://schemas.microsoft.com/office/drawing/2014/main" id="{BCE3FDE6-9659-44DF-8E5D-106B129F3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5"/>
            </a:ext>
          </a:extLst>
        </a:blip>
        <a:stretch>
          <a:fillRect/>
        </a:stretch>
      </xdr:blipFill>
      <xdr:spPr>
        <a:xfrm>
          <a:off x="9704917" y="211667"/>
          <a:ext cx="466723" cy="46672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94192</xdr:rowOff>
    </xdr:from>
    <xdr:to>
      <xdr:col>1</xdr:col>
      <xdr:colOff>1916633</xdr:colOff>
      <xdr:row>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3CFB46-9AF2-472C-B07C-6EBC71A97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94192"/>
          <a:ext cx="1916633" cy="448733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22</xdr:row>
      <xdr:rowOff>152400</xdr:rowOff>
    </xdr:from>
    <xdr:to>
      <xdr:col>2</xdr:col>
      <xdr:colOff>714375</xdr:colOff>
      <xdr:row>25</xdr:row>
      <xdr:rowOff>76200</xdr:rowOff>
    </xdr:to>
    <xdr:pic>
      <xdr:nvPicPr>
        <xdr:cNvPr id="3" name="Graphic 2" descr="Line arrow Rotate right">
          <a:extLst>
            <a:ext uri="{FF2B5EF4-FFF2-40B4-BE49-F238E27FC236}">
              <a16:creationId xmlns:a16="http://schemas.microsoft.com/office/drawing/2014/main" id="{671C8CDC-4561-40C8-8311-0FD3B77F7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419350" y="4210050"/>
          <a:ext cx="495300" cy="495300"/>
        </a:xfrm>
        <a:prstGeom prst="rect">
          <a:avLst/>
        </a:prstGeom>
      </xdr:spPr>
    </xdr:pic>
    <xdr:clientData/>
  </xdr:twoCellAnchor>
  <xdr:twoCellAnchor>
    <xdr:from>
      <xdr:col>1</xdr:col>
      <xdr:colOff>1266825</xdr:colOff>
      <xdr:row>26</xdr:row>
      <xdr:rowOff>152400</xdr:rowOff>
    </xdr:from>
    <xdr:to>
      <xdr:col>3</xdr:col>
      <xdr:colOff>695325</xdr:colOff>
      <xdr:row>35</xdr:row>
      <xdr:rowOff>133351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0E8E812-6945-46D5-A95F-1F364E432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161925</xdr:colOff>
      <xdr:row>22</xdr:row>
      <xdr:rowOff>104775</xdr:rowOff>
    </xdr:from>
    <xdr:to>
      <xdr:col>5</xdr:col>
      <xdr:colOff>704850</xdr:colOff>
      <xdr:row>25</xdr:row>
      <xdr:rowOff>76200</xdr:rowOff>
    </xdr:to>
    <xdr:pic>
      <xdr:nvPicPr>
        <xdr:cNvPr id="5" name="Graphic 4" descr="Money">
          <a:extLst>
            <a:ext uri="{FF2B5EF4-FFF2-40B4-BE49-F238E27FC236}">
              <a16:creationId xmlns:a16="http://schemas.microsoft.com/office/drawing/2014/main" id="{868021AD-E4E5-4968-85E0-3940699F0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4791075" y="4162425"/>
          <a:ext cx="542925" cy="542925"/>
        </a:xfrm>
        <a:prstGeom prst="rect">
          <a:avLst/>
        </a:prstGeom>
      </xdr:spPr>
    </xdr:pic>
    <xdr:clientData/>
  </xdr:twoCellAnchor>
  <xdr:twoCellAnchor>
    <xdr:from>
      <xdr:col>4</xdr:col>
      <xdr:colOff>66675</xdr:colOff>
      <xdr:row>27</xdr:row>
      <xdr:rowOff>9525</xdr:rowOff>
    </xdr:from>
    <xdr:to>
      <xdr:col>6</xdr:col>
      <xdr:colOff>695325</xdr:colOff>
      <xdr:row>35</xdr:row>
      <xdr:rowOff>180976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5597FE6-C4BB-44EA-991A-50D21A0AA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209551</xdr:colOff>
      <xdr:row>22</xdr:row>
      <xdr:rowOff>161926</xdr:rowOff>
    </xdr:from>
    <xdr:to>
      <xdr:col>8</xdr:col>
      <xdr:colOff>685801</xdr:colOff>
      <xdr:row>25</xdr:row>
      <xdr:rowOff>66676</xdr:rowOff>
    </xdr:to>
    <xdr:pic>
      <xdr:nvPicPr>
        <xdr:cNvPr id="7" name="Graphic 6" descr="Close">
          <a:extLst>
            <a:ext uri="{FF2B5EF4-FFF2-40B4-BE49-F238E27FC236}">
              <a16:creationId xmlns:a16="http://schemas.microsoft.com/office/drawing/2014/main" id="{3D1151C2-F52C-40EB-89FD-96FF8E269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7267576" y="4219576"/>
          <a:ext cx="476250" cy="4762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27</xdr:row>
      <xdr:rowOff>0</xdr:rowOff>
    </xdr:from>
    <xdr:to>
      <xdr:col>9</xdr:col>
      <xdr:colOff>628650</xdr:colOff>
      <xdr:row>35</xdr:row>
      <xdr:rowOff>171451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54365AF-FB9A-44FD-B162-961F56CE0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27</xdr:row>
      <xdr:rowOff>0</xdr:rowOff>
    </xdr:from>
    <xdr:to>
      <xdr:col>12</xdr:col>
      <xdr:colOff>628650</xdr:colOff>
      <xdr:row>35</xdr:row>
      <xdr:rowOff>171451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4A71DAB-1761-4B30-9C75-293BFAF39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200026</xdr:colOff>
      <xdr:row>22</xdr:row>
      <xdr:rowOff>152401</xdr:rowOff>
    </xdr:from>
    <xdr:to>
      <xdr:col>11</xdr:col>
      <xdr:colOff>676276</xdr:colOff>
      <xdr:row>25</xdr:row>
      <xdr:rowOff>57151</xdr:rowOff>
    </xdr:to>
    <xdr:pic>
      <xdr:nvPicPr>
        <xdr:cNvPr id="10" name="Graphic 9" descr="Checkmark">
          <a:extLst>
            <a:ext uri="{FF2B5EF4-FFF2-40B4-BE49-F238E27FC236}">
              <a16:creationId xmlns:a16="http://schemas.microsoft.com/office/drawing/2014/main" id="{74E167D8-DA1E-4F65-A34D-56FCE9B36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9686926" y="4210051"/>
          <a:ext cx="476250" cy="476250"/>
        </a:xfrm>
        <a:prstGeom prst="rect">
          <a:avLst/>
        </a:prstGeom>
      </xdr:spPr>
    </xdr:pic>
    <xdr:clientData/>
  </xdr:twoCellAnchor>
  <xdr:twoCellAnchor editAs="oneCell">
    <xdr:from>
      <xdr:col>14</xdr:col>
      <xdr:colOff>219076</xdr:colOff>
      <xdr:row>22</xdr:row>
      <xdr:rowOff>123826</xdr:rowOff>
    </xdr:from>
    <xdr:to>
      <xdr:col>14</xdr:col>
      <xdr:colOff>752476</xdr:colOff>
      <xdr:row>25</xdr:row>
      <xdr:rowOff>85726</xdr:rowOff>
    </xdr:to>
    <xdr:pic>
      <xdr:nvPicPr>
        <xdr:cNvPr id="11" name="Graphic 10" descr="Stopwatch">
          <a:extLst>
            <a:ext uri="{FF2B5EF4-FFF2-40B4-BE49-F238E27FC236}">
              <a16:creationId xmlns:a16="http://schemas.microsoft.com/office/drawing/2014/main" id="{0EB24677-8A26-4AE3-B1D9-3F6F22AEC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2134851" y="4181476"/>
          <a:ext cx="533400" cy="533400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27</xdr:row>
      <xdr:rowOff>0</xdr:rowOff>
    </xdr:from>
    <xdr:to>
      <xdr:col>15</xdr:col>
      <xdr:colOff>533400</xdr:colOff>
      <xdr:row>35</xdr:row>
      <xdr:rowOff>171451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365C72A-AE9C-46D1-A713-51188564E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14</xdr:col>
      <xdr:colOff>514350</xdr:colOff>
      <xdr:row>0</xdr:row>
      <xdr:rowOff>95250</xdr:rowOff>
    </xdr:from>
    <xdr:to>
      <xdr:col>15</xdr:col>
      <xdr:colOff>85723</xdr:colOff>
      <xdr:row>2</xdr:row>
      <xdr:rowOff>180973</xdr:rowOff>
    </xdr:to>
    <xdr:pic>
      <xdr:nvPicPr>
        <xdr:cNvPr id="13" name="Graphic 12" descr="House with solid fill">
          <a:hlinkClick xmlns:r="http://schemas.openxmlformats.org/officeDocument/2006/relationships" r:id="rId17" tooltip="&lt;&lt;&lt;Back to Report Index"/>
          <a:extLst>
            <a:ext uri="{FF2B5EF4-FFF2-40B4-BE49-F238E27FC236}">
              <a16:creationId xmlns:a16="http://schemas.microsoft.com/office/drawing/2014/main" id="{9F5559AA-2FEC-4671-96DC-169B0B5B8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2430125" y="95250"/>
          <a:ext cx="466723" cy="46672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381615</xdr:colOff>
      <xdr:row>0</xdr:row>
      <xdr:rowOff>171450</xdr:rowOff>
    </xdr:from>
    <xdr:to>
      <xdr:col>2</xdr:col>
      <xdr:colOff>2723</xdr:colOff>
      <xdr:row>3</xdr:row>
      <xdr:rowOff>77258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A66A7A-AFC5-48A5-A3AA-A72C0C233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840" y="171450"/>
          <a:ext cx="1916633" cy="477308"/>
        </a:xfrm>
        <a:prstGeom prst="rect">
          <a:avLst/>
        </a:prstGeom>
      </xdr:spPr>
    </xdr:pic>
    <xdr:clientData/>
  </xdr:twoCellAnchor>
  <xdr:twoCellAnchor>
    <xdr:from>
      <xdr:col>0</xdr:col>
      <xdr:colOff>276224</xdr:colOff>
      <xdr:row>29</xdr:row>
      <xdr:rowOff>0</xdr:rowOff>
    </xdr:from>
    <xdr:to>
      <xdr:col>3</xdr:col>
      <xdr:colOff>253364</xdr:colOff>
      <xdr:row>40</xdr:row>
      <xdr:rowOff>99060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830D528-DF13-4989-9D77-0502486F0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422910</xdr:colOff>
      <xdr:row>29</xdr:row>
      <xdr:rowOff>0</xdr:rowOff>
    </xdr:from>
    <xdr:to>
      <xdr:col>8</xdr:col>
      <xdr:colOff>0</xdr:colOff>
      <xdr:row>40</xdr:row>
      <xdr:rowOff>99060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0BFADD9-81D7-416A-80C9-7BC9BF7C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118110</xdr:colOff>
      <xdr:row>29</xdr:row>
      <xdr:rowOff>0</xdr:rowOff>
    </xdr:from>
    <xdr:to>
      <xdr:col>12</xdr:col>
      <xdr:colOff>438150</xdr:colOff>
      <xdr:row>40</xdr:row>
      <xdr:rowOff>99060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3714CC5-877F-4E15-BC92-815D9BE86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699135</xdr:colOff>
      <xdr:row>29</xdr:row>
      <xdr:rowOff>0</xdr:rowOff>
    </xdr:from>
    <xdr:to>
      <xdr:col>16</xdr:col>
      <xdr:colOff>0</xdr:colOff>
      <xdr:row>40</xdr:row>
      <xdr:rowOff>99060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9B386358-EA15-47A7-900C-DA02031442C3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208385" y="5207000"/>
              <a:ext cx="3485515" cy="21247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15</xdr:col>
      <xdr:colOff>47625</xdr:colOff>
      <xdr:row>0</xdr:row>
      <xdr:rowOff>114300</xdr:rowOff>
    </xdr:from>
    <xdr:to>
      <xdr:col>15</xdr:col>
      <xdr:colOff>514348</xdr:colOff>
      <xdr:row>3</xdr:row>
      <xdr:rowOff>9523</xdr:rowOff>
    </xdr:to>
    <xdr:pic>
      <xdr:nvPicPr>
        <xdr:cNvPr id="7" name="Graphic 6" descr="House with solid fill">
          <a:hlinkClick xmlns:r="http://schemas.openxmlformats.org/officeDocument/2006/relationships" r:id="rId6" tooltip="&lt;&lt;&lt;Back to Report Index"/>
          <a:extLst>
            <a:ext uri="{FF2B5EF4-FFF2-40B4-BE49-F238E27FC236}">
              <a16:creationId xmlns:a16="http://schemas.microsoft.com/office/drawing/2014/main" id="{52980946-982F-4349-A524-4DFC0AE79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2792075" y="114300"/>
          <a:ext cx="466723" cy="46672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94192</xdr:rowOff>
    </xdr:from>
    <xdr:to>
      <xdr:col>1</xdr:col>
      <xdr:colOff>1916633</xdr:colOff>
      <xdr:row>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F4F9BB-74A6-4AB5-A9A8-F5EEFA36B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94192"/>
          <a:ext cx="1916633" cy="477308"/>
        </a:xfrm>
        <a:prstGeom prst="rect">
          <a:avLst/>
        </a:prstGeom>
      </xdr:spPr>
    </xdr:pic>
    <xdr:clientData/>
  </xdr:twoCellAnchor>
  <xdr:twoCellAnchor>
    <xdr:from>
      <xdr:col>8</xdr:col>
      <xdr:colOff>209550</xdr:colOff>
      <xdr:row>5</xdr:row>
      <xdr:rowOff>52386</xdr:rowOff>
    </xdr:from>
    <xdr:to>
      <xdr:col>12</xdr:col>
      <xdr:colOff>695325</xdr:colOff>
      <xdr:row>13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A705726-E051-4512-8B93-3BDC0D509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33130</xdr:colOff>
      <xdr:row>0</xdr:row>
      <xdr:rowOff>124240</xdr:rowOff>
    </xdr:from>
    <xdr:to>
      <xdr:col>12</xdr:col>
      <xdr:colOff>499853</xdr:colOff>
      <xdr:row>3</xdr:row>
      <xdr:rowOff>19463</xdr:rowOff>
    </xdr:to>
    <xdr:pic>
      <xdr:nvPicPr>
        <xdr:cNvPr id="4" name="Graphic 3" descr="House with solid fill">
          <a:hlinkClick xmlns:r="http://schemas.openxmlformats.org/officeDocument/2006/relationships" r:id="rId3" tooltip="&lt;&lt;&lt;Back to Report Index"/>
          <a:extLst>
            <a:ext uri="{FF2B5EF4-FFF2-40B4-BE49-F238E27FC236}">
              <a16:creationId xmlns:a16="http://schemas.microsoft.com/office/drawing/2014/main" id="{0641D454-9D18-49DB-ACF7-0386205CE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9632673" y="124240"/>
          <a:ext cx="466723" cy="46672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381615</xdr:colOff>
      <xdr:row>0</xdr:row>
      <xdr:rowOff>171450</xdr:rowOff>
    </xdr:from>
    <xdr:to>
      <xdr:col>2</xdr:col>
      <xdr:colOff>2723</xdr:colOff>
      <xdr:row>3</xdr:row>
      <xdr:rowOff>77258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5A358B-A91A-45E4-ABAB-B0047FD96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840" y="171450"/>
          <a:ext cx="1916633" cy="47730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7284</xdr:rowOff>
    </xdr:from>
    <xdr:to>
      <xdr:col>5</xdr:col>
      <xdr:colOff>67795</xdr:colOff>
      <xdr:row>33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96DF5A3-1166-49EE-8F44-FF6192BF5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22</xdr:row>
      <xdr:rowOff>7284</xdr:rowOff>
    </xdr:from>
    <xdr:to>
      <xdr:col>11</xdr:col>
      <xdr:colOff>323850</xdr:colOff>
      <xdr:row>33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19DFF85-3A59-4CA5-8B0F-C86ED9B26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418272</xdr:colOff>
      <xdr:row>22</xdr:row>
      <xdr:rowOff>0</xdr:rowOff>
    </xdr:from>
    <xdr:to>
      <xdr:col>14</xdr:col>
      <xdr:colOff>0</xdr:colOff>
      <xdr:row>32</xdr:row>
      <xdr:rowOff>179832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9589491-7876-4CD5-8AEB-8D8345693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180147</xdr:colOff>
      <xdr:row>22</xdr:row>
      <xdr:rowOff>0</xdr:rowOff>
    </xdr:from>
    <xdr:to>
      <xdr:col>16</xdr:col>
      <xdr:colOff>0</xdr:colOff>
      <xdr:row>32</xdr:row>
      <xdr:rowOff>179832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205AD24-CB05-499E-8212-10BC3ADE1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22</xdr:row>
      <xdr:rowOff>0</xdr:rowOff>
    </xdr:from>
    <xdr:to>
      <xdr:col>8</xdr:col>
      <xdr:colOff>323850</xdr:colOff>
      <xdr:row>32</xdr:row>
      <xdr:rowOff>183216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8A5F676-661E-4B1F-B6B8-B314CD5129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14</xdr:col>
      <xdr:colOff>352425</xdr:colOff>
      <xdr:row>0</xdr:row>
      <xdr:rowOff>95250</xdr:rowOff>
    </xdr:from>
    <xdr:to>
      <xdr:col>14</xdr:col>
      <xdr:colOff>819148</xdr:colOff>
      <xdr:row>2</xdr:row>
      <xdr:rowOff>180973</xdr:rowOff>
    </xdr:to>
    <xdr:pic>
      <xdr:nvPicPr>
        <xdr:cNvPr id="8" name="Graphic 7" descr="House with solid fill">
          <a:hlinkClick xmlns:r="http://schemas.openxmlformats.org/officeDocument/2006/relationships" r:id="rId7" tooltip="&lt;&lt;&lt;Back to Report Index"/>
          <a:extLst>
            <a:ext uri="{FF2B5EF4-FFF2-40B4-BE49-F238E27FC236}">
              <a16:creationId xmlns:a16="http://schemas.microsoft.com/office/drawing/2014/main" id="{72DDF568-28A0-4086-9A6D-739CFCE0B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12096750" y="95250"/>
          <a:ext cx="466723" cy="46672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381615</xdr:colOff>
      <xdr:row>0</xdr:row>
      <xdr:rowOff>171450</xdr:rowOff>
    </xdr:from>
    <xdr:to>
      <xdr:col>1</xdr:col>
      <xdr:colOff>2295292</xdr:colOff>
      <xdr:row>3</xdr:row>
      <xdr:rowOff>77258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E3EFF8-B70A-4D0E-978E-94808E0AA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290" y="171450"/>
          <a:ext cx="1913677" cy="477308"/>
        </a:xfrm>
        <a:prstGeom prst="rect">
          <a:avLst/>
        </a:prstGeom>
      </xdr:spPr>
    </xdr:pic>
    <xdr:clientData/>
  </xdr:twoCellAnchor>
  <xdr:twoCellAnchor>
    <xdr:from>
      <xdr:col>1</xdr:col>
      <xdr:colOff>2274794</xdr:colOff>
      <xdr:row>37</xdr:row>
      <xdr:rowOff>182880</xdr:rowOff>
    </xdr:from>
    <xdr:to>
      <xdr:col>8</xdr:col>
      <xdr:colOff>112058</xdr:colOff>
      <xdr:row>49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953CF80-6A79-484B-8969-C32A36F1E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14</xdr:col>
      <xdr:colOff>874059</xdr:colOff>
      <xdr:row>49</xdr:row>
      <xdr:rowOff>7620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9C719D8-0239-4F7B-B211-18CF6872A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14</xdr:col>
      <xdr:colOff>324971</xdr:colOff>
      <xdr:row>0</xdr:row>
      <xdr:rowOff>168089</xdr:rowOff>
    </xdr:from>
    <xdr:to>
      <xdr:col>14</xdr:col>
      <xdr:colOff>791694</xdr:colOff>
      <xdr:row>3</xdr:row>
      <xdr:rowOff>63312</xdr:rowOff>
    </xdr:to>
    <xdr:pic>
      <xdr:nvPicPr>
        <xdr:cNvPr id="5" name="Graphic 4" descr="House with solid fill">
          <a:hlinkClick xmlns:r="http://schemas.openxmlformats.org/officeDocument/2006/relationships" r:id="rId4" tooltip="&lt;&lt;&lt;Back to Report Index"/>
          <a:extLst>
            <a:ext uri="{FF2B5EF4-FFF2-40B4-BE49-F238E27FC236}">
              <a16:creationId xmlns:a16="http://schemas.microsoft.com/office/drawing/2014/main" id="{2B7FA639-0AB2-419A-B737-751FDF690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1945471" y="168089"/>
          <a:ext cx="466723" cy="46672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1095990</xdr:colOff>
      <xdr:row>1</xdr:row>
      <xdr:rowOff>0</xdr:rowOff>
    </xdr:from>
    <xdr:to>
      <xdr:col>4</xdr:col>
      <xdr:colOff>0</xdr:colOff>
      <xdr:row>3</xdr:row>
      <xdr:rowOff>96308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D6E0E8-C365-47A0-AC2E-30927D7F9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665" y="190500"/>
          <a:ext cx="1913910" cy="47730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28</xdr:row>
      <xdr:rowOff>84624</xdr:rowOff>
    </xdr:from>
    <xdr:to>
      <xdr:col>6</xdr:col>
      <xdr:colOff>247650</xdr:colOff>
      <xdr:row>41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F72ADB7-ED59-483C-A64C-2016C74C1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304800</xdr:colOff>
      <xdr:row>28</xdr:row>
      <xdr:rowOff>84624</xdr:rowOff>
    </xdr:from>
    <xdr:to>
      <xdr:col>10</xdr:col>
      <xdr:colOff>552450</xdr:colOff>
      <xdr:row>41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A4439F4-4153-4038-9EBE-70DEDB78A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628650</xdr:colOff>
      <xdr:row>28</xdr:row>
      <xdr:rowOff>84624</xdr:rowOff>
    </xdr:from>
    <xdr:to>
      <xdr:col>15</xdr:col>
      <xdr:colOff>0</xdr:colOff>
      <xdr:row>41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2D80A5-5A2A-4B6C-AEEC-0FE54B235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13</xdr:col>
      <xdr:colOff>76200</xdr:colOff>
      <xdr:row>0</xdr:row>
      <xdr:rowOff>66675</xdr:rowOff>
    </xdr:from>
    <xdr:to>
      <xdr:col>13</xdr:col>
      <xdr:colOff>542923</xdr:colOff>
      <xdr:row>2</xdr:row>
      <xdr:rowOff>152398</xdr:rowOff>
    </xdr:to>
    <xdr:pic>
      <xdr:nvPicPr>
        <xdr:cNvPr id="6" name="Graphic 5" descr="House with solid fill">
          <a:hlinkClick xmlns:r="http://schemas.openxmlformats.org/officeDocument/2006/relationships" r:id="rId5" tooltip="&lt;&lt;&lt;Back to Report Index"/>
          <a:extLst>
            <a:ext uri="{FF2B5EF4-FFF2-40B4-BE49-F238E27FC236}">
              <a16:creationId xmlns:a16="http://schemas.microsoft.com/office/drawing/2014/main" id="{2DEF7A43-53E0-4BBD-B970-3577721F6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0220325" y="66675"/>
          <a:ext cx="466723" cy="4667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21</xdr:row>
      <xdr:rowOff>0</xdr:rowOff>
    </xdr:from>
    <xdr:to>
      <xdr:col>21</xdr:col>
      <xdr:colOff>183931</xdr:colOff>
      <xdr:row>32</xdr:row>
      <xdr:rowOff>9853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9A5D2A2-79F6-4796-B061-AFACD20D8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103911</xdr:colOff>
      <xdr:row>0</xdr:row>
      <xdr:rowOff>69273</xdr:rowOff>
    </xdr:from>
    <xdr:to>
      <xdr:col>5</xdr:col>
      <xdr:colOff>251115</xdr:colOff>
      <xdr:row>3</xdr:row>
      <xdr:rowOff>190322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2906993B-CCDE-45DA-8A2D-6740D55E5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03936" y="69273"/>
          <a:ext cx="3157104" cy="692549"/>
        </a:xfrm>
        <a:prstGeom prst="rect">
          <a:avLst/>
        </a:prstGeom>
      </xdr:spPr>
    </xdr:pic>
    <xdr:clientData/>
  </xdr:twoCellAnchor>
  <xdr:twoCellAnchor editAs="oneCell">
    <xdr:from>
      <xdr:col>13</xdr:col>
      <xdr:colOff>46758</xdr:colOff>
      <xdr:row>0</xdr:row>
      <xdr:rowOff>120361</xdr:rowOff>
    </xdr:from>
    <xdr:to>
      <xdr:col>17</xdr:col>
      <xdr:colOff>724072</xdr:colOff>
      <xdr:row>3</xdr:row>
      <xdr:rowOff>399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AC5FF34-D319-4230-A053-9485DD091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8733" y="120361"/>
          <a:ext cx="2134639" cy="451538"/>
        </a:xfrm>
        <a:prstGeom prst="rect">
          <a:avLst/>
        </a:prstGeom>
      </xdr:spPr>
    </xdr:pic>
    <xdr:clientData/>
  </xdr:twoCellAnchor>
  <xdr:twoCellAnchor editAs="oneCell">
    <xdr:from>
      <xdr:col>20</xdr:col>
      <xdr:colOff>523875</xdr:colOff>
      <xdr:row>0</xdr:row>
      <xdr:rowOff>104775</xdr:rowOff>
    </xdr:from>
    <xdr:to>
      <xdr:col>21</xdr:col>
      <xdr:colOff>9523</xdr:colOff>
      <xdr:row>2</xdr:row>
      <xdr:rowOff>190498</xdr:rowOff>
    </xdr:to>
    <xdr:pic>
      <xdr:nvPicPr>
        <xdr:cNvPr id="5" name="Graphic 4" descr="House with solid fill">
          <a:hlinkClick xmlns:r="http://schemas.openxmlformats.org/officeDocument/2006/relationships" r:id="rId5" tooltip="&lt;&lt;&lt;Back to Report Index"/>
          <a:extLst>
            <a:ext uri="{FF2B5EF4-FFF2-40B4-BE49-F238E27FC236}">
              <a16:creationId xmlns:a16="http://schemas.microsoft.com/office/drawing/2014/main" id="{452DC7C6-DA2C-4438-809B-1DF22E174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1458575" y="104775"/>
          <a:ext cx="466723" cy="46672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32</xdr:row>
      <xdr:rowOff>0</xdr:rowOff>
    </xdr:from>
    <xdr:to>
      <xdr:col>14</xdr:col>
      <xdr:colOff>11641</xdr:colOff>
      <xdr:row>41</xdr:row>
      <xdr:rowOff>66756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31301B-2C34-4C46-9249-DF604C6DF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32</xdr:row>
      <xdr:rowOff>8386</xdr:rowOff>
    </xdr:from>
    <xdr:to>
      <xdr:col>8</xdr:col>
      <xdr:colOff>48683</xdr:colOff>
      <xdr:row>41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ECC4088-F5CF-4414-8F47-7879DD698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1095990</xdr:colOff>
      <xdr:row>1</xdr:row>
      <xdr:rowOff>0</xdr:rowOff>
    </xdr:from>
    <xdr:to>
      <xdr:col>4</xdr:col>
      <xdr:colOff>0</xdr:colOff>
      <xdr:row>3</xdr:row>
      <xdr:rowOff>77258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030F4A-624D-411E-ADD2-B5D328551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665" y="180975"/>
          <a:ext cx="1913910" cy="45825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0</xdr:row>
      <xdr:rowOff>66675</xdr:rowOff>
    </xdr:from>
    <xdr:to>
      <xdr:col>13</xdr:col>
      <xdr:colOff>619123</xdr:colOff>
      <xdr:row>2</xdr:row>
      <xdr:rowOff>152398</xdr:rowOff>
    </xdr:to>
    <xdr:pic>
      <xdr:nvPicPr>
        <xdr:cNvPr id="5" name="Graphic 4" descr="House with solid fill">
          <a:hlinkClick xmlns:r="http://schemas.openxmlformats.org/officeDocument/2006/relationships" r:id="rId4" tooltip="&lt;&lt;&lt;Back to Report Index"/>
          <a:extLst>
            <a:ext uri="{FF2B5EF4-FFF2-40B4-BE49-F238E27FC236}">
              <a16:creationId xmlns:a16="http://schemas.microsoft.com/office/drawing/2014/main" id="{F6C80A2F-26F4-4564-B8F3-6920AA2C9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0296525" y="66675"/>
          <a:ext cx="466723" cy="46672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37</xdr:row>
      <xdr:rowOff>0</xdr:rowOff>
    </xdr:from>
    <xdr:to>
      <xdr:col>5</xdr:col>
      <xdr:colOff>779860</xdr:colOff>
      <xdr:row>49</xdr:row>
      <xdr:rowOff>14289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74C911-62A8-4F1F-88DB-E49D02E3F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124946</xdr:colOff>
      <xdr:row>3</xdr:row>
      <xdr:rowOff>34852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58DA8C-C190-42B1-ABBE-15D35C640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90500"/>
          <a:ext cx="1725146" cy="406327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37</xdr:row>
      <xdr:rowOff>0</xdr:rowOff>
    </xdr:from>
    <xdr:to>
      <xdr:col>9</xdr:col>
      <xdr:colOff>779859</xdr:colOff>
      <xdr:row>49</xdr:row>
      <xdr:rowOff>14289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66DAEF1-62EC-4CD5-8516-07113E68F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37</xdr:row>
      <xdr:rowOff>0</xdr:rowOff>
    </xdr:from>
    <xdr:to>
      <xdr:col>13</xdr:col>
      <xdr:colOff>779859</xdr:colOff>
      <xdr:row>49</xdr:row>
      <xdr:rowOff>14289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1B9CBA6-FED0-4FF0-B1C3-C7AA49577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15</xdr:col>
      <xdr:colOff>238125</xdr:colOff>
      <xdr:row>0</xdr:row>
      <xdr:rowOff>95250</xdr:rowOff>
    </xdr:from>
    <xdr:to>
      <xdr:col>15</xdr:col>
      <xdr:colOff>704848</xdr:colOff>
      <xdr:row>3</xdr:row>
      <xdr:rowOff>2379</xdr:rowOff>
    </xdr:to>
    <xdr:pic>
      <xdr:nvPicPr>
        <xdr:cNvPr id="6" name="Graphic 5" descr="House with solid fill">
          <a:hlinkClick xmlns:r="http://schemas.openxmlformats.org/officeDocument/2006/relationships" r:id="rId5" tooltip="&lt;&lt;&lt;Back to Report Index"/>
          <a:extLst>
            <a:ext uri="{FF2B5EF4-FFF2-40B4-BE49-F238E27FC236}">
              <a16:creationId xmlns:a16="http://schemas.microsoft.com/office/drawing/2014/main" id="{1E9F294E-0AB1-4ED5-90AE-E5DD35B41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2596813" y="95250"/>
          <a:ext cx="466723" cy="46672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822637</xdr:colOff>
      <xdr:row>0</xdr:row>
      <xdr:rowOff>110433</xdr:rowOff>
    </xdr:from>
    <xdr:to>
      <xdr:col>4</xdr:col>
      <xdr:colOff>160131</xdr:colOff>
      <xdr:row>2</xdr:row>
      <xdr:rowOff>151532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1B3C76-339C-4440-9167-89F65452B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2" y="110433"/>
          <a:ext cx="1690169" cy="422099"/>
        </a:xfrm>
        <a:prstGeom prst="rect">
          <a:avLst/>
        </a:prstGeom>
      </xdr:spPr>
    </xdr:pic>
    <xdr:clientData/>
  </xdr:twoCellAnchor>
  <xdr:twoCellAnchor>
    <xdr:from>
      <xdr:col>0</xdr:col>
      <xdr:colOff>143564</xdr:colOff>
      <xdr:row>20</xdr:row>
      <xdr:rowOff>113747</xdr:rowOff>
    </xdr:from>
    <xdr:to>
      <xdr:col>5</xdr:col>
      <xdr:colOff>338371</xdr:colOff>
      <xdr:row>33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D51652F-0DDA-48A8-8C0C-A326C9C68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442623</xdr:colOff>
      <xdr:row>20</xdr:row>
      <xdr:rowOff>113747</xdr:rowOff>
    </xdr:from>
    <xdr:to>
      <xdr:col>11</xdr:col>
      <xdr:colOff>0</xdr:colOff>
      <xdr:row>33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D47787C-3748-4832-95A0-61586663D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86801</xdr:colOff>
      <xdr:row>20</xdr:row>
      <xdr:rowOff>113747</xdr:rowOff>
    </xdr:from>
    <xdr:to>
      <xdr:col>16</xdr:col>
      <xdr:colOff>0</xdr:colOff>
      <xdr:row>33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903B2CF-B39B-4E71-81D4-63B3F34D0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14</xdr:col>
      <xdr:colOff>157369</xdr:colOff>
      <xdr:row>0</xdr:row>
      <xdr:rowOff>91108</xdr:rowOff>
    </xdr:from>
    <xdr:to>
      <xdr:col>14</xdr:col>
      <xdr:colOff>624092</xdr:colOff>
      <xdr:row>2</xdr:row>
      <xdr:rowOff>176831</xdr:rowOff>
    </xdr:to>
    <xdr:pic>
      <xdr:nvPicPr>
        <xdr:cNvPr id="6" name="Graphic 5" descr="House with solid fill">
          <a:hlinkClick xmlns:r="http://schemas.openxmlformats.org/officeDocument/2006/relationships" r:id="rId5" tooltip="&lt;&lt;&lt;Back to Report Index"/>
          <a:extLst>
            <a:ext uri="{FF2B5EF4-FFF2-40B4-BE49-F238E27FC236}">
              <a16:creationId xmlns:a16="http://schemas.microsoft.com/office/drawing/2014/main" id="{9BF86152-348B-40F6-89DD-969E3B23A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8945217" y="91108"/>
          <a:ext cx="466723" cy="46672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555049</xdr:colOff>
      <xdr:row>1</xdr:row>
      <xdr:rowOff>127289</xdr:rowOff>
    </xdr:from>
    <xdr:to>
      <xdr:col>3</xdr:col>
      <xdr:colOff>557361</xdr:colOff>
      <xdr:row>3</xdr:row>
      <xdr:rowOff>154998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A48036-7817-417D-8135-175DF2C13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924" y="317789"/>
          <a:ext cx="1726337" cy="408709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18</xdr:row>
      <xdr:rowOff>156330</xdr:rowOff>
    </xdr:from>
    <xdr:to>
      <xdr:col>9</xdr:col>
      <xdr:colOff>556846</xdr:colOff>
      <xdr:row>31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9B77DE8-3994-4992-BA8F-FE9E479FD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18</xdr:row>
      <xdr:rowOff>156330</xdr:rowOff>
    </xdr:from>
    <xdr:to>
      <xdr:col>16</xdr:col>
      <xdr:colOff>556846</xdr:colOff>
      <xdr:row>31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C528607-1E04-4CDF-A4CC-CAAE78136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16</xdr:col>
      <xdr:colOff>171450</xdr:colOff>
      <xdr:row>0</xdr:row>
      <xdr:rowOff>114300</xdr:rowOff>
    </xdr:from>
    <xdr:to>
      <xdr:col>16</xdr:col>
      <xdr:colOff>638173</xdr:colOff>
      <xdr:row>3</xdr:row>
      <xdr:rowOff>9523</xdr:rowOff>
    </xdr:to>
    <xdr:pic>
      <xdr:nvPicPr>
        <xdr:cNvPr id="5" name="Graphic 4" descr="House with solid fill">
          <a:hlinkClick xmlns:r="http://schemas.openxmlformats.org/officeDocument/2006/relationships" r:id="rId4" tooltip="&lt;&lt;&lt;Back to Report Index"/>
          <a:extLst>
            <a:ext uri="{FF2B5EF4-FFF2-40B4-BE49-F238E27FC236}">
              <a16:creationId xmlns:a16="http://schemas.microsoft.com/office/drawing/2014/main" id="{0E87239A-E29C-4F0D-8811-EC7584CED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0210800" y="114300"/>
          <a:ext cx="466723" cy="46672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647700</xdr:colOff>
      <xdr:row>13</xdr:row>
      <xdr:rowOff>138430</xdr:rowOff>
    </xdr:from>
    <xdr:to>
      <xdr:col>10</xdr:col>
      <xdr:colOff>196850</xdr:colOff>
      <xdr:row>25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78F34B-2CB6-440E-B204-1089D4B37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403469</xdr:colOff>
      <xdr:row>13</xdr:row>
      <xdr:rowOff>138430</xdr:rowOff>
    </xdr:from>
    <xdr:to>
      <xdr:col>15</xdr:col>
      <xdr:colOff>0</xdr:colOff>
      <xdr:row>25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C6C1BB-A3BC-4211-80A6-95234FFED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</xdr:row>
      <xdr:rowOff>139700</xdr:rowOff>
    </xdr:from>
    <xdr:to>
      <xdr:col>4</xdr:col>
      <xdr:colOff>438150</xdr:colOff>
      <xdr:row>25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6B5299F-F8C8-42B9-9FDE-E6CF402D4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38100</xdr:colOff>
      <xdr:row>0</xdr:row>
      <xdr:rowOff>101600</xdr:rowOff>
    </xdr:from>
    <xdr:to>
      <xdr:col>3</xdr:col>
      <xdr:colOff>584200</xdr:colOff>
      <xdr:row>4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A6963C3-586A-4F16-8C33-A7120771B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01600"/>
          <a:ext cx="2774950" cy="6604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0</xdr:row>
      <xdr:rowOff>123825</xdr:rowOff>
    </xdr:from>
    <xdr:to>
      <xdr:col>14</xdr:col>
      <xdr:colOff>466723</xdr:colOff>
      <xdr:row>3</xdr:row>
      <xdr:rowOff>19048</xdr:rowOff>
    </xdr:to>
    <xdr:pic>
      <xdr:nvPicPr>
        <xdr:cNvPr id="6" name="Graphic 5" descr="House with solid fill">
          <a:hlinkClick xmlns:r="http://schemas.openxmlformats.org/officeDocument/2006/relationships" r:id="rId5" tooltip="&lt;&lt;&lt;Back to Report Index"/>
          <a:extLst>
            <a:ext uri="{FF2B5EF4-FFF2-40B4-BE49-F238E27FC236}">
              <a16:creationId xmlns:a16="http://schemas.microsoft.com/office/drawing/2014/main" id="{D069AEBD-4FD7-400B-8E56-4F37A4244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0439400" y="123825"/>
          <a:ext cx="466723" cy="46672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381615</xdr:colOff>
      <xdr:row>0</xdr:row>
      <xdr:rowOff>171450</xdr:rowOff>
    </xdr:from>
    <xdr:to>
      <xdr:col>2</xdr:col>
      <xdr:colOff>2723</xdr:colOff>
      <xdr:row>3</xdr:row>
      <xdr:rowOff>67733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3A9637-911C-4525-9516-4B11155D6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840" y="171450"/>
          <a:ext cx="1916633" cy="467783"/>
        </a:xfrm>
        <a:prstGeom prst="rect">
          <a:avLst/>
        </a:prstGeom>
      </xdr:spPr>
    </xdr:pic>
    <xdr:clientData/>
  </xdr:twoCellAnchor>
  <xdr:twoCellAnchor>
    <xdr:from>
      <xdr:col>1</xdr:col>
      <xdr:colOff>971550</xdr:colOff>
      <xdr:row>24</xdr:row>
      <xdr:rowOff>57150</xdr:rowOff>
    </xdr:from>
    <xdr:to>
      <xdr:col>6</xdr:col>
      <xdr:colOff>0</xdr:colOff>
      <xdr:row>34</xdr:row>
      <xdr:rowOff>90487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BDDA002-6823-4D7A-84D6-E20A78DD1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23</xdr:row>
      <xdr:rowOff>157163</xdr:rowOff>
    </xdr:from>
    <xdr:to>
      <xdr:col>16</xdr:col>
      <xdr:colOff>304800</xdr:colOff>
      <xdr:row>34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1008045-FB88-4338-B8BF-10E7B7F78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24</xdr:row>
      <xdr:rowOff>0</xdr:rowOff>
    </xdr:from>
    <xdr:to>
      <xdr:col>11</xdr:col>
      <xdr:colOff>581025</xdr:colOff>
      <xdr:row>34</xdr:row>
      <xdr:rowOff>33337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5E6565D-5546-4044-B54E-6BCB33AE7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15</xdr:col>
      <xdr:colOff>447675</xdr:colOff>
      <xdr:row>1</xdr:row>
      <xdr:rowOff>38100</xdr:rowOff>
    </xdr:from>
    <xdr:to>
      <xdr:col>15</xdr:col>
      <xdr:colOff>914398</xdr:colOff>
      <xdr:row>3</xdr:row>
      <xdr:rowOff>123823</xdr:rowOff>
    </xdr:to>
    <xdr:pic>
      <xdr:nvPicPr>
        <xdr:cNvPr id="6" name="Graphic 5" descr="House with solid fill">
          <a:hlinkClick xmlns:r="http://schemas.openxmlformats.org/officeDocument/2006/relationships" r:id="rId5" tooltip="&lt;&lt;&lt;Back to Report Index"/>
          <a:extLst>
            <a:ext uri="{FF2B5EF4-FFF2-40B4-BE49-F238E27FC236}">
              <a16:creationId xmlns:a16="http://schemas.microsoft.com/office/drawing/2014/main" id="{6DAF5C6D-3AC8-4B58-B490-4A3C48795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3192125" y="228600"/>
          <a:ext cx="466723" cy="4667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293371</xdr:colOff>
      <xdr:row>18</xdr:row>
      <xdr:rowOff>66502</xdr:rowOff>
    </xdr:from>
    <xdr:to>
      <xdr:col>10</xdr:col>
      <xdr:colOff>371476</xdr:colOff>
      <xdr:row>31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A6A750-B20D-453A-8956-81FEB9A22A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181840</xdr:colOff>
      <xdr:row>0</xdr:row>
      <xdr:rowOff>155864</xdr:rowOff>
    </xdr:from>
    <xdr:to>
      <xdr:col>4</xdr:col>
      <xdr:colOff>510886</xdr:colOff>
      <xdr:row>3</xdr:row>
      <xdr:rowOff>129708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911FD66F-1945-4CC2-8374-7C9290425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24715" y="155864"/>
          <a:ext cx="3167496" cy="686488"/>
        </a:xfrm>
        <a:prstGeom prst="rect">
          <a:avLst/>
        </a:prstGeom>
      </xdr:spPr>
    </xdr:pic>
    <xdr:clientData/>
  </xdr:twoCellAnchor>
  <xdr:twoCellAnchor editAs="oneCell">
    <xdr:from>
      <xdr:col>13</xdr:col>
      <xdr:colOff>484909</xdr:colOff>
      <xdr:row>0</xdr:row>
      <xdr:rowOff>95249</xdr:rowOff>
    </xdr:from>
    <xdr:to>
      <xdr:col>14</xdr:col>
      <xdr:colOff>362814</xdr:colOff>
      <xdr:row>2</xdr:row>
      <xdr:rowOff>94381</xdr:rowOff>
    </xdr:to>
    <xdr:pic>
      <xdr:nvPicPr>
        <xdr:cNvPr id="4" name="Graphic 3" descr="House with solid fill">
          <a:hlinkClick xmlns:r="http://schemas.openxmlformats.org/officeDocument/2006/relationships" r:id="rId4" tooltip="&lt;&lt;&lt;Back to Report Index"/>
          <a:extLst>
            <a:ext uri="{FF2B5EF4-FFF2-40B4-BE49-F238E27FC236}">
              <a16:creationId xmlns:a16="http://schemas.microsoft.com/office/drawing/2014/main" id="{4CD682ED-C4A6-4772-B342-A5856873E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8763000" y="95249"/>
          <a:ext cx="466723" cy="4667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</xdr:colOff>
      <xdr:row>0</xdr:row>
      <xdr:rowOff>150813</xdr:rowOff>
    </xdr:from>
    <xdr:to>
      <xdr:col>3</xdr:col>
      <xdr:colOff>525318</xdr:colOff>
      <xdr:row>3</xdr:row>
      <xdr:rowOff>208362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2461467C-82CA-4FAD-96EB-D77CA4AB9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0175" y="150813"/>
          <a:ext cx="3162155" cy="692549"/>
        </a:xfrm>
        <a:prstGeom prst="rect">
          <a:avLst/>
        </a:prstGeom>
      </xdr:spPr>
    </xdr:pic>
    <xdr:clientData/>
  </xdr:twoCellAnchor>
  <xdr:twoCellAnchor editAs="oneCell">
    <xdr:from>
      <xdr:col>13</xdr:col>
      <xdr:colOff>500063</xdr:colOff>
      <xdr:row>0</xdr:row>
      <xdr:rowOff>174625</xdr:rowOff>
    </xdr:from>
    <xdr:to>
      <xdr:col>14</xdr:col>
      <xdr:colOff>387348</xdr:colOff>
      <xdr:row>3</xdr:row>
      <xdr:rowOff>6348</xdr:rowOff>
    </xdr:to>
    <xdr:pic>
      <xdr:nvPicPr>
        <xdr:cNvPr id="3" name="Graphic 2" descr="House with solid fill">
          <a:hlinkClick xmlns:r="http://schemas.openxmlformats.org/officeDocument/2006/relationships" r:id="rId3" tooltip="&lt;&lt;&lt;Back to Report Index"/>
          <a:extLst>
            <a:ext uri="{FF2B5EF4-FFF2-40B4-BE49-F238E27FC236}">
              <a16:creationId xmlns:a16="http://schemas.microsoft.com/office/drawing/2014/main" id="{1B977DE2-DA73-458E-B2DA-463B7399A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9040813" y="174625"/>
          <a:ext cx="466723" cy="4667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57149</xdr:colOff>
      <xdr:row>16</xdr:row>
      <xdr:rowOff>0</xdr:rowOff>
    </xdr:from>
    <xdr:to>
      <xdr:col>11</xdr:col>
      <xdr:colOff>400050</xdr:colOff>
      <xdr:row>28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3791DE-3ECF-468F-9B1C-FCD917D33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17780</xdr:colOff>
      <xdr:row>16</xdr:row>
      <xdr:rowOff>1905</xdr:rowOff>
    </xdr:from>
    <xdr:to>
      <xdr:col>3</xdr:col>
      <xdr:colOff>916305</xdr:colOff>
      <xdr:row>28</xdr:row>
      <xdr:rowOff>1905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459E84-5457-401F-98F7-04DAEF45A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123825</xdr:colOff>
      <xdr:row>16</xdr:row>
      <xdr:rowOff>0</xdr:rowOff>
    </xdr:from>
    <xdr:to>
      <xdr:col>7</xdr:col>
      <xdr:colOff>504825</xdr:colOff>
      <xdr:row>28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821A33A-4B78-41EE-BF24-94383F586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582930</xdr:colOff>
      <xdr:row>16</xdr:row>
      <xdr:rowOff>0</xdr:rowOff>
    </xdr:from>
    <xdr:to>
      <xdr:col>15</xdr:col>
      <xdr:colOff>127254</xdr:colOff>
      <xdr:row>27</xdr:row>
      <xdr:rowOff>173355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28F7589-5FDA-461E-8112-043C014F2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15875</xdr:colOff>
      <xdr:row>0</xdr:row>
      <xdr:rowOff>182564</xdr:rowOff>
    </xdr:from>
    <xdr:to>
      <xdr:col>3</xdr:col>
      <xdr:colOff>635000</xdr:colOff>
      <xdr:row>3</xdr:row>
      <xdr:rowOff>13785</xdr:rowOff>
    </xdr:to>
    <xdr:pic>
      <xdr:nvPicPr>
        <xdr:cNvPr id="6" name="Graphic 5">
          <a:extLst>
            <a:ext uri="{FF2B5EF4-FFF2-40B4-BE49-F238E27FC236}">
              <a16:creationId xmlns:a16="http://schemas.microsoft.com/office/drawing/2014/main" id="{86909C9B-EDCE-4237-AE9B-6EF2FD031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234950" y="182564"/>
          <a:ext cx="2381250" cy="521784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571500</xdr:colOff>
      <xdr:row>0</xdr:row>
      <xdr:rowOff>174625</xdr:rowOff>
    </xdr:from>
    <xdr:to>
      <xdr:col>14</xdr:col>
      <xdr:colOff>450848</xdr:colOff>
      <xdr:row>2</xdr:row>
      <xdr:rowOff>196848</xdr:rowOff>
    </xdr:to>
    <xdr:pic>
      <xdr:nvPicPr>
        <xdr:cNvPr id="7" name="Graphic 6" descr="House with solid fill">
          <a:hlinkClick xmlns:r="http://schemas.openxmlformats.org/officeDocument/2006/relationships" r:id="rId7" tooltip="&lt;&lt;&lt;Back to Report Index"/>
          <a:extLst>
            <a:ext uri="{FF2B5EF4-FFF2-40B4-BE49-F238E27FC236}">
              <a16:creationId xmlns:a16="http://schemas.microsoft.com/office/drawing/2014/main" id="{7D9F8070-4B63-4CC5-B2E6-40407C2C6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8786813" y="174625"/>
          <a:ext cx="466723" cy="466723"/>
        </a:xfrm>
        <a:prstGeom prst="rect">
          <a:avLst/>
        </a:prstGeom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0.35446</cdr:x>
      <cdr:y>0.52665</cdr:y>
    </cdr:from>
    <cdr:to>
      <cdr:x>0.75587</cdr:x>
      <cdr:y>0.75862</cdr:y>
    </cdr:to>
    <cdr:sp macro="" textlink="#REF!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208A8EB-A401-42B3-ABB8-ACC1F9AC54F2}"/>
            </a:ext>
          </a:extLst>
        </cdr:cNvPr>
        <cdr:cNvSpPr txBox="1"/>
      </cdr:nvSpPr>
      <cdr:spPr>
        <a:xfrm xmlns:a="http://schemas.openxmlformats.org/drawingml/2006/main">
          <a:off x="958850" y="1066800"/>
          <a:ext cx="1085850" cy="469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DF543B-630F-46A4-8DD2-0BBA6D084F6C}" type="TxLink">
            <a:rPr lang="en-US" sz="1800" b="0" i="0" u="none" strike="noStrike">
              <a:solidFill>
                <a:srgbClr val="FFFFFF"/>
              </a:solidFill>
              <a:latin typeface="Calibri"/>
              <a:cs typeface="Calibri"/>
            </a:rPr>
            <a:pPr/>
            <a:t> 21,940 </a:t>
          </a:fld>
          <a:endParaRPr lang="en-US" sz="18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0.37594</cdr:x>
      <cdr:y>0.45258</cdr:y>
    </cdr:from>
    <cdr:to>
      <cdr:x>0.69032</cdr:x>
      <cdr:y>0.72472</cdr:y>
    </cdr:to>
    <cdr:sp macro="" textlink="'ROE Dashboard'!$O$20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F80FE07-7287-443A-A64C-9B469ED9474A}"/>
            </a:ext>
          </a:extLst>
        </cdr:cNvPr>
        <cdr:cNvSpPr txBox="1"/>
      </cdr:nvSpPr>
      <cdr:spPr>
        <a:xfrm xmlns:a="http://schemas.openxmlformats.org/drawingml/2006/main">
          <a:off x="1017524" y="918718"/>
          <a:ext cx="850900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/>
          <a:fld id="{BA952651-03D6-473C-8487-16D0A8446B06}" type="TxLink">
            <a:rPr lang="en-US" sz="1800" b="0" i="0" u="none" strike="noStrike">
              <a:solidFill>
                <a:schemeClr val="bg1"/>
              </a:solidFill>
              <a:latin typeface="Calibri"/>
              <a:ea typeface="+mn-ea"/>
              <a:cs typeface="Calibri"/>
            </a:rPr>
            <a:pPr marL="0" indent="0"/>
            <a:t>34%</a:t>
          </a:fld>
          <a:endParaRPr lang="en-US" sz="1800" b="0" i="0" u="none" strike="noStrike">
            <a:solidFill>
              <a:schemeClr val="bg1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19050</xdr:colOff>
      <xdr:row>7</xdr:row>
      <xdr:rowOff>190499</xdr:rowOff>
    </xdr:from>
    <xdr:to>
      <xdr:col>20</xdr:col>
      <xdr:colOff>695325</xdr:colOff>
      <xdr:row>15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967074-28C1-42D8-A9EC-0D1C62598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238125</xdr:colOff>
      <xdr:row>0</xdr:row>
      <xdr:rowOff>104775</xdr:rowOff>
    </xdr:from>
    <xdr:to>
      <xdr:col>5</xdr:col>
      <xdr:colOff>17318</xdr:colOff>
      <xdr:row>3</xdr:row>
      <xdr:rowOff>101999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AF0465DC-855B-4B2E-8F01-588A1ABAB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457200" y="104775"/>
          <a:ext cx="3160568" cy="692549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</xdr:colOff>
      <xdr:row>0</xdr:row>
      <xdr:rowOff>161925</xdr:rowOff>
    </xdr:from>
    <xdr:to>
      <xdr:col>14</xdr:col>
      <xdr:colOff>485773</xdr:colOff>
      <xdr:row>2</xdr:row>
      <xdr:rowOff>180973</xdr:rowOff>
    </xdr:to>
    <xdr:pic>
      <xdr:nvPicPr>
        <xdr:cNvPr id="4" name="Graphic 3" descr="House with solid fill">
          <a:hlinkClick xmlns:r="http://schemas.openxmlformats.org/officeDocument/2006/relationships" r:id="rId4" tooltip="&lt;&lt;&lt;Back to Report Index"/>
          <a:extLst>
            <a:ext uri="{FF2B5EF4-FFF2-40B4-BE49-F238E27FC236}">
              <a16:creationId xmlns:a16="http://schemas.microsoft.com/office/drawing/2014/main" id="{1DE28DEA-0546-49B1-BA89-DBE734205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8420100" y="161925"/>
          <a:ext cx="466723" cy="46672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12700</xdr:rowOff>
    </xdr:from>
    <xdr:to>
      <xdr:col>7</xdr:col>
      <xdr:colOff>590550</xdr:colOff>
      <xdr:row>28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6378006-D0F2-4572-B202-64BA54B28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292100</xdr:colOff>
      <xdr:row>14</xdr:row>
      <xdr:rowOff>0</xdr:rowOff>
    </xdr:from>
    <xdr:to>
      <xdr:col>15</xdr:col>
      <xdr:colOff>0</xdr:colOff>
      <xdr:row>28</xdr:row>
      <xdr:rowOff>165100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ECBE192-D452-4082-8C03-9953D040D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133350</xdr:colOff>
      <xdr:row>0</xdr:row>
      <xdr:rowOff>57150</xdr:rowOff>
    </xdr:from>
    <xdr:to>
      <xdr:col>3</xdr:col>
      <xdr:colOff>874568</xdr:colOff>
      <xdr:row>3</xdr:row>
      <xdr:rowOff>54374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04D1BECD-D9E3-4A3F-80DD-6E9F6028F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33350" y="57150"/>
          <a:ext cx="3160568" cy="692549"/>
        </a:xfrm>
        <a:prstGeom prst="rect">
          <a:avLst/>
        </a:prstGeom>
      </xdr:spPr>
    </xdr:pic>
    <xdr:clientData/>
  </xdr:twoCellAnchor>
  <xdr:twoCellAnchor editAs="oneCell">
    <xdr:from>
      <xdr:col>14</xdr:col>
      <xdr:colOff>161925</xdr:colOff>
      <xdr:row>0</xdr:row>
      <xdr:rowOff>133350</xdr:rowOff>
    </xdr:from>
    <xdr:to>
      <xdr:col>15</xdr:col>
      <xdr:colOff>38098</xdr:colOff>
      <xdr:row>2</xdr:row>
      <xdr:rowOff>152398</xdr:rowOff>
    </xdr:to>
    <xdr:pic>
      <xdr:nvPicPr>
        <xdr:cNvPr id="5" name="Graphic 4" descr="House with solid fill">
          <a:hlinkClick xmlns:r="http://schemas.openxmlformats.org/officeDocument/2006/relationships" r:id="rId5" tooltip="&lt;&lt;&lt;Back to Report Index"/>
          <a:extLst>
            <a:ext uri="{FF2B5EF4-FFF2-40B4-BE49-F238E27FC236}">
              <a16:creationId xmlns:a16="http://schemas.microsoft.com/office/drawing/2014/main" id="{402FB009-2155-44CD-8A22-1FD8A3254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1049000" y="133350"/>
          <a:ext cx="466723" cy="4667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naS\Desktop\DEMO\New%20Demo\PeopleSoft\Peoplesoft%20Financial%20&amp;%20Operational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nas\Desktop\Demo%20Files\Great%20Plains\Global%20EDash%20Dashboard_Great%20Plains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nrypinon\2015%20PennTex%20SAP\Budget%20Financials\Consolidated%20v9%20Budget%20%20KH%202-23-15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txfs\users\rmendelovitz\Documents\Sample%20Board%20Reporting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nas\Desktop\DEMO\New%20Demo\Oracle\Project%20Accounting%20workbook1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nas\Desktop\Reporting%20-%20Financial%20&amp;%20Operational%20-%20SS\V14\SAP\SAPSALESMASTER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ike_wiley_insightsoftware_com/Documents/Downloads/Vista%20Financial%20Reports_Silver_OPERATIONAL_DEM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ike_wiley_insightsoftware_com/Documents/Documents/SE/Demo%20Data%20Sheets/Yardi/Spreadsheet%20Server%20-%20Yardi%20-%20GL%20Financial_DEMO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nas\Desktop\V14\Yardi\Yardi%20(2)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nas\Desktop\V14\Yardi\YARDIFin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nas\Desktop\Reporting%20-%20Financial%20&amp;%20Operational%20-%20SS\V14\ORACLE\Oracle%20Financial.Operational%20Book1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nas\Desktop\Reporting%20-%20Financial%20&amp;%20Operational%20-%20SS\V14\Designer\Rolling%20%20ACTVBUD_.xlsm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ike_wiley_insightsoftware_com/Documents/Documents/SE/Demo%20Data%20Sheets/MRI/Demo%20-%20Datasheets/Property%20Master_Retail_Comm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nas\Desktop\Reporting%20-%20Financial%20&amp;%20Operational%20-%20SS\V14\SAP\penntex\Copy%20of%20Bud%20vs%20Act%20-%2002%2020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nrypinon\2015%20PennTex%20SAP\Budget%20Financials\O&amp;M%20Budgets%20for%20201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nas\Desktop\Reporting%20-%20Financial%20&amp;%20Operational%20-%20SS\V14\Dashboards\DASH1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nas\Desktop\Demo%20Files\Jack%20Henry\JackHenrySL_PerformanceMeasures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ublic\Desktop\Demo\Finalized%20Demo%20Materials%20for%20Online%20Portal\Oracle\Copy%20of%20OracleCashMgmt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ike_wiley_insightsoftware_com/Documents/Documents/SE/Demo%20Data%20Sheets/GENERIC/Demo%20Data%20Sheets/Generic_Fin_Ops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TXFS\Users\rmendelovitz\Desktop\Copy%20of%20COnsolidated%20v9c%20work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t &amp; Loss"/>
      <sheetName val="Expense Summary"/>
      <sheetName val="DASH"/>
      <sheetName val="Top10Deficits"/>
      <sheetName val="HR Dash"/>
      <sheetName val="Salary Analysis"/>
      <sheetName val="Sales Order Detail"/>
      <sheetName val="Employee Record"/>
      <sheetName val="Absence Analysis"/>
      <sheetName val="Descriptions"/>
      <sheetName val="Emp Detail Nation"/>
      <sheetName val="Emp Detail Gender"/>
      <sheetName val="details33"/>
      <sheetName val="Sheet2"/>
      <sheetName val="Distribution Control"/>
      <sheetName val="Sheet4"/>
      <sheetName val="journal details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ms"/>
      <sheetName val="Distribution Control"/>
      <sheetName val="Build a Template"/>
      <sheetName val="Income Statement"/>
      <sheetName val="BalanceSheet"/>
      <sheetName val="DASH"/>
      <sheetName val="Top10Deficits"/>
      <sheetName val="Order Information"/>
      <sheetName val="GXE"/>
      <sheetName val="GXEDetail"/>
      <sheetName val="GXEJournal"/>
      <sheetName val="TimeParms"/>
      <sheetName val="Notes"/>
      <sheetName val="Guided AdHoc"/>
      <sheetName val="Sheet1"/>
      <sheetName val="Sheet3"/>
      <sheetName val="Sheet4"/>
      <sheetName val="IncomeStmt"/>
      <sheetName val="Sheet2"/>
      <sheetName val="DETAIL"/>
    </sheetNames>
    <sheetDataSet>
      <sheetData sheetId="0"/>
      <sheetData sheetId="1"/>
      <sheetData sheetId="2"/>
      <sheetData sheetId="3"/>
      <sheetData sheetId="4">
        <row r="9">
          <cell r="H9" t="str">
            <v>*</v>
          </cell>
        </row>
      </sheetData>
      <sheetData sheetId="5"/>
      <sheetData sheetId="6">
        <row r="7">
          <cell r="B7" t="str">
            <v>Gorgonzola Telino</v>
          </cell>
        </row>
      </sheetData>
      <sheetData sheetId="7">
        <row r="10">
          <cell r="AN10" t="str">
            <v>*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COst Center Summary"/>
      <sheetName val="Corp Allocation"/>
      <sheetName val="Detail of Allocation"/>
      <sheetName val="By Cost-Pivot"/>
      <sheetName val="IS by Entity WORKING"/>
      <sheetName val="Headcount adds"/>
      <sheetName val="IS by Entity"/>
      <sheetName val="Input Sheet"/>
      <sheetName val="Employee"/>
      <sheetName val="Revenue"/>
      <sheetName val="Capex Pivot"/>
      <sheetName val="Capital Input"/>
      <sheetName val="HR Bonus and Benefits - Working"/>
      <sheetName val="Budget 2014 - 2015-Executive"/>
      <sheetName val="Budget 2014 - 2015-Exec Permian"/>
      <sheetName val="Budget 2014 - 2015-Admin"/>
      <sheetName val="Budget 2014 - 2015 -Commercial"/>
      <sheetName val="Budget 2014 - 2015 -Legal"/>
      <sheetName val="Budget 2014 - 2015 -FInance"/>
      <sheetName val="Budget 2014 - 2015 -Accounting"/>
      <sheetName val="Budget 2014 - 2015 -Engineering"/>
      <sheetName val="Budget 2014 - 2015 -Permian"/>
      <sheetName val="Budget 2014 - 2015 -Lincoln"/>
      <sheetName val="Budget 2014 - 2015 -Mt Olive"/>
      <sheetName val="Consolidated EBITDA"/>
      <sheetName val="EBITDA by Entity"/>
      <sheetName val="EBITDA Working"/>
      <sheetName val="EBITDA Working summary"/>
      <sheetName val="Consolidation Sheet"/>
      <sheetName val="Cost Center &amp; Account Listing"/>
      <sheetName val="Capex Model"/>
      <sheetName val="Sheet1"/>
      <sheetName val="LTIP"/>
      <sheetName val="NLA Revenue"/>
      <sheetName val="Summary"/>
      <sheetName val="Concho"/>
      <sheetName val="Centennial"/>
      <sheetName val="CWEI"/>
      <sheetName val="Ox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E2" t="str">
            <v>C250</v>
          </cell>
          <cell r="F2" t="str">
            <v>C260</v>
          </cell>
        </row>
        <row r="65">
          <cell r="E65" t="str">
            <v>C350</v>
          </cell>
          <cell r="F65" t="str">
            <v>C360</v>
          </cell>
          <cell r="G65" t="str">
            <v>C370</v>
          </cell>
          <cell r="H65" t="str">
            <v>C380</v>
          </cell>
        </row>
        <row r="117">
          <cell r="E117" t="str">
            <v>C100</v>
          </cell>
        </row>
        <row r="174">
          <cell r="E174" t="str">
            <v>C400</v>
          </cell>
          <cell r="F174" t="str">
            <v>C401</v>
          </cell>
        </row>
      </sheetData>
      <sheetData sheetId="6" refreshError="1"/>
      <sheetData sheetId="7">
        <row r="15">
          <cell r="E15" t="str">
            <v>c100</v>
          </cell>
        </row>
        <row r="16">
          <cell r="E16" t="str">
            <v>C250</v>
          </cell>
        </row>
        <row r="17">
          <cell r="E17" t="str">
            <v>C260</v>
          </cell>
        </row>
        <row r="19">
          <cell r="E19" t="str">
            <v>C300</v>
          </cell>
        </row>
        <row r="20">
          <cell r="E20" t="str">
            <v>C350</v>
          </cell>
        </row>
        <row r="21">
          <cell r="E21" t="str">
            <v>C360</v>
          </cell>
        </row>
      </sheetData>
      <sheetData sheetId="8">
        <row r="6">
          <cell r="E6" t="str">
            <v>C100</v>
          </cell>
        </row>
      </sheetData>
      <sheetData sheetId="9" refreshError="1"/>
      <sheetData sheetId="10" refreshError="1"/>
      <sheetData sheetId="11" refreshError="1"/>
      <sheetData sheetId="12">
        <row r="115">
          <cell r="V115">
            <v>22000</v>
          </cell>
        </row>
      </sheetData>
      <sheetData sheetId="13" refreshError="1"/>
      <sheetData sheetId="14" refreshError="1"/>
      <sheetData sheetId="15" refreshError="1"/>
      <sheetData sheetId="16">
        <row r="5">
          <cell r="Q5">
            <v>42005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2">
          <cell r="A2">
            <v>1000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ummary"/>
      <sheetName val="Projects"/>
      <sheetName val="ROI Meter"/>
      <sheetName val="EBITDA "/>
      <sheetName val="Debt Covenants"/>
      <sheetName val="Costs x dept"/>
      <sheetName val="Op Stats"/>
      <sheetName val="Bi-Weekly"/>
      <sheetName val="BS"/>
      <sheetName val="BS-Corp"/>
      <sheetName val="BS-PTPB"/>
      <sheetName val="BS-PTNL"/>
      <sheetName val="IS"/>
      <sheetName val="IS-Corp"/>
      <sheetName val="IS-PTPB"/>
      <sheetName val="IS-PTNL"/>
      <sheetName val="2014 TB"/>
      <sheetName val="PennTex Chart of Accounts"/>
      <sheetName val="Structure"/>
      <sheetName val="SAP ZFICO"/>
      <sheetName val="FS - Cons"/>
      <sheetName val="FS - Corp"/>
      <sheetName val="FS-PTPB"/>
      <sheetName val="FS PTNL"/>
      <sheetName val="TB with Tree"/>
      <sheetName val="TB"/>
      <sheetName val="TB w Tree"/>
    </sheetNames>
    <sheetDataSet>
      <sheetData sheetId="0">
        <row r="2">
          <cell r="C2" t="str">
            <v>PennTex Midstream Partners, LLC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B1" t="str">
            <v>G/L Account</v>
          </cell>
        </row>
      </sheetData>
      <sheetData sheetId="19"/>
      <sheetData sheetId="20">
        <row r="1">
          <cell r="F1" t="str">
            <v>Cost Element</v>
          </cell>
        </row>
        <row r="2">
          <cell r="F2" t="str">
            <v>701000</v>
          </cell>
        </row>
        <row r="3">
          <cell r="F3" t="str">
            <v>703000</v>
          </cell>
        </row>
        <row r="4">
          <cell r="F4" t="str">
            <v>704000</v>
          </cell>
        </row>
        <row r="5">
          <cell r="F5" t="str">
            <v>706001</v>
          </cell>
        </row>
        <row r="6">
          <cell r="F6" t="str">
            <v>711000</v>
          </cell>
        </row>
        <row r="7">
          <cell r="F7" t="str">
            <v>712000</v>
          </cell>
        </row>
        <row r="8">
          <cell r="F8" t="str">
            <v>714000</v>
          </cell>
        </row>
        <row r="9">
          <cell r="F9" t="str">
            <v>715000</v>
          </cell>
        </row>
        <row r="10">
          <cell r="F10" t="str">
            <v>717000</v>
          </cell>
        </row>
        <row r="11">
          <cell r="F11" t="str">
            <v>718000</v>
          </cell>
        </row>
        <row r="12">
          <cell r="F12" t="str">
            <v>721000</v>
          </cell>
        </row>
        <row r="13">
          <cell r="F13" t="str">
            <v>723000</v>
          </cell>
        </row>
        <row r="14">
          <cell r="F14" t="str">
            <v>724000</v>
          </cell>
        </row>
        <row r="15">
          <cell r="F15" t="str">
            <v>727000</v>
          </cell>
        </row>
        <row r="16">
          <cell r="F16" t="str">
            <v>730000</v>
          </cell>
        </row>
        <row r="17">
          <cell r="F17" t="str">
            <v>739000</v>
          </cell>
        </row>
        <row r="18">
          <cell r="F18" t="str">
            <v>745000</v>
          </cell>
        </row>
        <row r="19">
          <cell r="F19" t="str">
            <v>760400</v>
          </cell>
        </row>
        <row r="20">
          <cell r="F20" t="str">
            <v>760903</v>
          </cell>
        </row>
        <row r="21">
          <cell r="F21" t="str">
            <v>760904</v>
          </cell>
        </row>
        <row r="22">
          <cell r="F22" t="str">
            <v>760905</v>
          </cell>
        </row>
        <row r="23">
          <cell r="F23" t="str">
            <v>701000</v>
          </cell>
        </row>
        <row r="24">
          <cell r="F24" t="str">
            <v>711000</v>
          </cell>
        </row>
        <row r="25">
          <cell r="F25" t="str">
            <v>712000</v>
          </cell>
        </row>
        <row r="26">
          <cell r="F26" t="str">
            <v>713000</v>
          </cell>
        </row>
        <row r="27">
          <cell r="F27" t="str">
            <v>714000</v>
          </cell>
        </row>
        <row r="28">
          <cell r="F28" t="str">
            <v>716000</v>
          </cell>
        </row>
        <row r="29">
          <cell r="F29" t="str">
            <v>718000</v>
          </cell>
        </row>
        <row r="30">
          <cell r="F30" t="str">
            <v>721000</v>
          </cell>
        </row>
        <row r="31">
          <cell r="F31" t="str">
            <v>722000</v>
          </cell>
        </row>
        <row r="32">
          <cell r="F32" t="str">
            <v>723000</v>
          </cell>
        </row>
        <row r="33">
          <cell r="F33" t="str">
            <v>739000</v>
          </cell>
        </row>
        <row r="34">
          <cell r="F34" t="str">
            <v>705000</v>
          </cell>
        </row>
        <row r="35">
          <cell r="F35" t="str">
            <v>706000</v>
          </cell>
        </row>
        <row r="36">
          <cell r="F36" t="str">
            <v>707000</v>
          </cell>
        </row>
        <row r="37">
          <cell r="F37" t="str">
            <v>711000</v>
          </cell>
        </row>
        <row r="38">
          <cell r="F38" t="str">
            <v>712000</v>
          </cell>
        </row>
        <row r="39">
          <cell r="F39" t="str">
            <v>718000</v>
          </cell>
        </row>
        <row r="40">
          <cell r="F40" t="str">
            <v>721000</v>
          </cell>
        </row>
        <row r="41">
          <cell r="F41" t="str">
            <v>739000</v>
          </cell>
        </row>
        <row r="42">
          <cell r="F42" t="str">
            <v>721000</v>
          </cell>
        </row>
        <row r="43">
          <cell r="F43" t="str">
            <v>723000</v>
          </cell>
        </row>
        <row r="44">
          <cell r="F44" t="str">
            <v>730000</v>
          </cell>
        </row>
        <row r="45">
          <cell r="F45" t="str">
            <v>801000</v>
          </cell>
        </row>
        <row r="46">
          <cell r="F46" t="str">
            <v>810000</v>
          </cell>
        </row>
        <row r="47">
          <cell r="F47" t="str">
            <v>722000</v>
          </cell>
        </row>
        <row r="48">
          <cell r="F48" t="str">
            <v>723000</v>
          </cell>
        </row>
        <row r="49">
          <cell r="F49" t="str">
            <v>724000</v>
          </cell>
        </row>
        <row r="50">
          <cell r="F50" t="str">
            <v>727000</v>
          </cell>
        </row>
        <row r="51">
          <cell r="F51" t="str">
            <v>750100</v>
          </cell>
        </row>
        <row r="52">
          <cell r="F52" t="str">
            <v>751100</v>
          </cell>
        </row>
        <row r="53">
          <cell r="F53" t="str">
            <v>760400</v>
          </cell>
        </row>
        <row r="54">
          <cell r="F54" t="str">
            <v>799760</v>
          </cell>
        </row>
        <row r="55">
          <cell r="F55" t="str">
            <v>714000</v>
          </cell>
        </row>
        <row r="56">
          <cell r="F56" t="str">
            <v>720000</v>
          </cell>
        </row>
        <row r="57">
          <cell r="F57" t="str">
            <v>722000</v>
          </cell>
        </row>
        <row r="58">
          <cell r="F58" t="str">
            <v>723000</v>
          </cell>
        </row>
        <row r="59">
          <cell r="F59" t="str">
            <v>725000</v>
          </cell>
        </row>
        <row r="60">
          <cell r="F60" t="str">
            <v>727000</v>
          </cell>
        </row>
        <row r="61">
          <cell r="F61" t="str">
            <v>729000</v>
          </cell>
        </row>
        <row r="62">
          <cell r="F62" t="str">
            <v>739000</v>
          </cell>
        </row>
        <row r="63">
          <cell r="F63" t="str">
            <v>760400</v>
          </cell>
        </row>
        <row r="64">
          <cell r="F64" t="str">
            <v>731000</v>
          </cell>
        </row>
        <row r="65">
          <cell r="F65" t="str">
            <v>701000</v>
          </cell>
        </row>
        <row r="66">
          <cell r="F66" t="str">
            <v>711000</v>
          </cell>
        </row>
        <row r="67">
          <cell r="F67" t="str">
            <v>712000</v>
          </cell>
        </row>
        <row r="68">
          <cell r="F68" t="str">
            <v>714000</v>
          </cell>
        </row>
        <row r="69">
          <cell r="F69" t="str">
            <v>718000</v>
          </cell>
        </row>
        <row r="70">
          <cell r="F70" t="str">
            <v>723000</v>
          </cell>
        </row>
        <row r="71">
          <cell r="F71" t="str">
            <v>727000</v>
          </cell>
        </row>
        <row r="72">
          <cell r="F72" t="str">
            <v>739000</v>
          </cell>
        </row>
        <row r="73">
          <cell r="F73" t="str">
            <v>760400</v>
          </cell>
        </row>
        <row r="74">
          <cell r="F74" t="str">
            <v>712000</v>
          </cell>
        </row>
        <row r="75">
          <cell r="F75" t="str">
            <v>713000</v>
          </cell>
        </row>
        <row r="76">
          <cell r="F76" t="str">
            <v>716000</v>
          </cell>
        </row>
        <row r="77">
          <cell r="F77" t="str">
            <v>718000</v>
          </cell>
        </row>
        <row r="78">
          <cell r="F78" t="str">
            <v>720000</v>
          </cell>
        </row>
        <row r="79">
          <cell r="F79" t="str">
            <v>723000</v>
          </cell>
        </row>
        <row r="80">
          <cell r="F80" t="str">
            <v>760400</v>
          </cell>
        </row>
        <row r="81">
          <cell r="F81" t="str">
            <v>711000</v>
          </cell>
        </row>
        <row r="82">
          <cell r="F82" t="str">
            <v>712000</v>
          </cell>
        </row>
        <row r="83">
          <cell r="F83" t="str">
            <v>713000</v>
          </cell>
        </row>
        <row r="84">
          <cell r="F84" t="str">
            <v>717000</v>
          </cell>
        </row>
        <row r="85">
          <cell r="F85" t="str">
            <v>718000</v>
          </cell>
        </row>
        <row r="86">
          <cell r="F86" t="str">
            <v>720000</v>
          </cell>
        </row>
        <row r="87">
          <cell r="F87" t="str">
            <v>721000</v>
          </cell>
        </row>
        <row r="88">
          <cell r="F88" t="str">
            <v>723000</v>
          </cell>
        </row>
        <row r="89">
          <cell r="F89" t="str">
            <v>760400</v>
          </cell>
        </row>
        <row r="90">
          <cell r="F90" t="str">
            <v>720000</v>
          </cell>
        </row>
        <row r="91">
          <cell r="F91" t="str">
            <v>722000</v>
          </cell>
        </row>
        <row r="92">
          <cell r="F92" t="str">
            <v>723000</v>
          </cell>
        </row>
        <row r="93">
          <cell r="F93" t="str">
            <v>724000</v>
          </cell>
        </row>
        <row r="94">
          <cell r="F94" t="str">
            <v>760400</v>
          </cell>
        </row>
        <row r="95">
          <cell r="F95" t="str">
            <v>701000</v>
          </cell>
        </row>
        <row r="96">
          <cell r="F96" t="str">
            <v>703000</v>
          </cell>
        </row>
        <row r="97">
          <cell r="F97" t="str">
            <v>705000</v>
          </cell>
        </row>
        <row r="98">
          <cell r="F98" t="str">
            <v>712000</v>
          </cell>
        </row>
        <row r="99">
          <cell r="F99" t="str">
            <v>713000</v>
          </cell>
        </row>
        <row r="100">
          <cell r="F100" t="str">
            <v>718000</v>
          </cell>
        </row>
        <row r="101">
          <cell r="F101" t="str">
            <v>722000</v>
          </cell>
        </row>
        <row r="102">
          <cell r="F102" t="str">
            <v>723000</v>
          </cell>
        </row>
        <row r="103">
          <cell r="F103" t="str">
            <v>724000</v>
          </cell>
        </row>
        <row r="104">
          <cell r="F104" t="str">
            <v>727000</v>
          </cell>
        </row>
        <row r="105">
          <cell r="F105" t="str">
            <v>728000</v>
          </cell>
        </row>
        <row r="106">
          <cell r="F106" t="str">
            <v>729000</v>
          </cell>
        </row>
        <row r="107">
          <cell r="F107" t="str">
            <v>730000</v>
          </cell>
        </row>
        <row r="108">
          <cell r="F108" t="str">
            <v>739000</v>
          </cell>
        </row>
        <row r="109">
          <cell r="F109" t="str">
            <v>745000</v>
          </cell>
        </row>
        <row r="110">
          <cell r="F110" t="str">
            <v>750000</v>
          </cell>
        </row>
        <row r="111">
          <cell r="F111" t="str">
            <v>760300</v>
          </cell>
        </row>
        <row r="112">
          <cell r="F112" t="str">
            <v>760400</v>
          </cell>
        </row>
        <row r="113">
          <cell r="F113" t="str">
            <v>760903</v>
          </cell>
        </row>
        <row r="114">
          <cell r="F114" t="str">
            <v>760904</v>
          </cell>
        </row>
        <row r="115">
          <cell r="F115" t="str">
            <v>760905</v>
          </cell>
        </row>
        <row r="116">
          <cell r="F116" t="str">
            <v>722000</v>
          </cell>
        </row>
        <row r="117">
          <cell r="F117" t="str">
            <v>730000</v>
          </cell>
        </row>
        <row r="118">
          <cell r="F118" t="str">
            <v>703000</v>
          </cell>
        </row>
        <row r="119">
          <cell r="F119" t="str">
            <v>705000</v>
          </cell>
        </row>
        <row r="120">
          <cell r="F120" t="str">
            <v>706000</v>
          </cell>
        </row>
        <row r="121">
          <cell r="F121" t="str">
            <v>707000</v>
          </cell>
        </row>
        <row r="122">
          <cell r="F122" t="str">
            <v>708000</v>
          </cell>
        </row>
        <row r="123">
          <cell r="F123" t="str">
            <v>721000</v>
          </cell>
        </row>
        <row r="124">
          <cell r="F124" t="str">
            <v>720000</v>
          </cell>
        </row>
        <row r="125">
          <cell r="F125" t="str">
            <v>722000</v>
          </cell>
        </row>
        <row r="126">
          <cell r="F126" t="str">
            <v>724000</v>
          </cell>
        </row>
        <row r="127">
          <cell r="F127" t="str">
            <v>729000</v>
          </cell>
        </row>
        <row r="128">
          <cell r="F128" t="str">
            <v>731000</v>
          </cell>
        </row>
        <row r="129">
          <cell r="F129" t="str">
            <v>712000</v>
          </cell>
        </row>
        <row r="130">
          <cell r="F130" t="str">
            <v>718000</v>
          </cell>
        </row>
        <row r="131">
          <cell r="F131" t="str">
            <v>720000</v>
          </cell>
        </row>
        <row r="132">
          <cell r="F132" t="str">
            <v>721000</v>
          </cell>
        </row>
        <row r="133">
          <cell r="F133" t="str">
            <v>724000</v>
          </cell>
        </row>
        <row r="134">
          <cell r="F134" t="str">
            <v>750000</v>
          </cell>
        </row>
        <row r="135">
          <cell r="F135" t="str">
            <v>721000</v>
          </cell>
        </row>
        <row r="136">
          <cell r="F136" t="str">
            <v>720000</v>
          </cell>
        </row>
        <row r="137">
          <cell r="F137" t="str">
            <v>721000</v>
          </cell>
        </row>
        <row r="138">
          <cell r="F138" t="str">
            <v>722000</v>
          </cell>
        </row>
        <row r="139">
          <cell r="F139" t="str">
            <v>724000</v>
          </cell>
        </row>
        <row r="140">
          <cell r="F140" t="str">
            <v>725000</v>
          </cell>
        </row>
        <row r="141">
          <cell r="F141" t="str">
            <v>726000</v>
          </cell>
        </row>
        <row r="142">
          <cell r="F142" t="str">
            <v>728000</v>
          </cell>
        </row>
        <row r="143">
          <cell r="F143" t="str">
            <v>730000</v>
          </cell>
        </row>
        <row r="144">
          <cell r="F144" t="str">
            <v>750000</v>
          </cell>
        </row>
        <row r="145">
          <cell r="F145" t="str">
            <v>751000</v>
          </cell>
        </row>
        <row r="146">
          <cell r="F146" t="str">
            <v>760400</v>
          </cell>
        </row>
        <row r="147">
          <cell r="F147" t="str">
            <v>600000</v>
          </cell>
        </row>
        <row r="148">
          <cell r="F148" t="str">
            <v>600009</v>
          </cell>
        </row>
        <row r="149">
          <cell r="F149" t="str">
            <v>605000</v>
          </cell>
        </row>
        <row r="150">
          <cell r="F150" t="str">
            <v>610000</v>
          </cell>
        </row>
        <row r="151">
          <cell r="F151" t="str">
            <v>610009</v>
          </cell>
        </row>
        <row r="152">
          <cell r="F152" t="str">
            <v>620000</v>
          </cell>
        </row>
        <row r="153">
          <cell r="F153" t="str">
            <v>620009</v>
          </cell>
        </row>
        <row r="154">
          <cell r="F154" t="str">
            <v>620100</v>
          </cell>
        </row>
        <row r="155">
          <cell r="F155" t="str">
            <v>620109</v>
          </cell>
        </row>
        <row r="156">
          <cell r="F156" t="str">
            <v>622000</v>
          </cell>
        </row>
        <row r="157">
          <cell r="F157" t="str">
            <v>622009</v>
          </cell>
        </row>
        <row r="158">
          <cell r="F158" t="str">
            <v>622100</v>
          </cell>
        </row>
        <row r="159">
          <cell r="F159" t="str">
            <v>623100</v>
          </cell>
        </row>
        <row r="160">
          <cell r="F160" t="str">
            <v>701000</v>
          </cell>
        </row>
        <row r="161">
          <cell r="F161" t="str">
            <v>703000</v>
          </cell>
        </row>
        <row r="162">
          <cell r="F162" t="str">
            <v>705000</v>
          </cell>
        </row>
        <row r="163">
          <cell r="F163" t="str">
            <v>711000</v>
          </cell>
        </row>
        <row r="164">
          <cell r="F164" t="str">
            <v>712000</v>
          </cell>
        </row>
        <row r="165">
          <cell r="F165" t="str">
            <v>716000</v>
          </cell>
        </row>
        <row r="166">
          <cell r="F166" t="str">
            <v>718000</v>
          </cell>
        </row>
        <row r="167">
          <cell r="F167" t="str">
            <v>720000</v>
          </cell>
        </row>
        <row r="168">
          <cell r="F168" t="str">
            <v>720100</v>
          </cell>
        </row>
        <row r="169">
          <cell r="F169" t="str">
            <v>721000</v>
          </cell>
        </row>
        <row r="170">
          <cell r="F170" t="str">
            <v>722000</v>
          </cell>
        </row>
        <row r="171">
          <cell r="F171" t="str">
            <v>723000</v>
          </cell>
        </row>
        <row r="172">
          <cell r="F172" t="str">
            <v>724000</v>
          </cell>
        </row>
        <row r="173">
          <cell r="F173" t="str">
            <v>725000</v>
          </cell>
        </row>
        <row r="174">
          <cell r="F174" t="str">
            <v>726000</v>
          </cell>
        </row>
        <row r="175">
          <cell r="F175" t="str">
            <v>727000</v>
          </cell>
        </row>
        <row r="176">
          <cell r="F176" t="str">
            <v>727001</v>
          </cell>
        </row>
        <row r="177">
          <cell r="F177" t="str">
            <v>728000</v>
          </cell>
        </row>
        <row r="178">
          <cell r="F178" t="str">
            <v>729000</v>
          </cell>
        </row>
        <row r="179">
          <cell r="F179" t="str">
            <v>730000</v>
          </cell>
        </row>
        <row r="180">
          <cell r="F180" t="str">
            <v>739000</v>
          </cell>
        </row>
        <row r="181">
          <cell r="F181" t="str">
            <v>750000</v>
          </cell>
        </row>
        <row r="182">
          <cell r="F182" t="str">
            <v>760400</v>
          </cell>
        </row>
        <row r="183">
          <cell r="F183" t="str">
            <v>760800</v>
          </cell>
        </row>
        <row r="184">
          <cell r="F184" t="str">
            <v>760904</v>
          </cell>
        </row>
        <row r="185">
          <cell r="F185" t="str">
            <v>760905</v>
          </cell>
        </row>
        <row r="186">
          <cell r="F186" t="str">
            <v>782000</v>
          </cell>
        </row>
        <row r="187">
          <cell r="F187" t="str">
            <v>782009</v>
          </cell>
        </row>
        <row r="188">
          <cell r="F188" t="str">
            <v>782100</v>
          </cell>
        </row>
        <row r="189">
          <cell r="F189" t="str">
            <v>782109</v>
          </cell>
        </row>
        <row r="190">
          <cell r="F190" t="str">
            <v>785000</v>
          </cell>
        </row>
        <row r="191">
          <cell r="F191" t="str">
            <v>721000</v>
          </cell>
        </row>
        <row r="192">
          <cell r="F192" t="str">
            <v>739000</v>
          </cell>
        </row>
        <row r="193">
          <cell r="F193" t="str">
            <v>724000</v>
          </cell>
        </row>
        <row r="194">
          <cell r="F194" t="str">
            <v>745000</v>
          </cell>
        </row>
        <row r="195">
          <cell r="F195" t="str">
            <v>739000</v>
          </cell>
        </row>
        <row r="196">
          <cell r="F196" t="str">
            <v>721000</v>
          </cell>
        </row>
        <row r="197">
          <cell r="F197" t="str">
            <v>801000</v>
          </cell>
        </row>
        <row r="198">
          <cell r="F198" t="str">
            <v>712000</v>
          </cell>
        </row>
        <row r="199">
          <cell r="F199" t="str">
            <v>718000</v>
          </cell>
        </row>
        <row r="200">
          <cell r="F200" t="str">
            <v>720000</v>
          </cell>
        </row>
        <row r="201">
          <cell r="F201" t="str">
            <v>720100</v>
          </cell>
        </row>
        <row r="202">
          <cell r="F202" t="str">
            <v>721000</v>
          </cell>
        </row>
        <row r="203">
          <cell r="F203" t="str">
            <v>721000</v>
          </cell>
        </row>
        <row r="204">
          <cell r="F204" t="str">
            <v>730000</v>
          </cell>
        </row>
        <row r="205">
          <cell r="F205" t="str">
            <v>723000</v>
          </cell>
        </row>
        <row r="206">
          <cell r="F206" t="str">
            <v>724000</v>
          </cell>
        </row>
        <row r="207">
          <cell r="F207" t="str">
            <v>730000</v>
          </cell>
        </row>
        <row r="208">
          <cell r="F208" t="str">
            <v>799724</v>
          </cell>
        </row>
        <row r="209">
          <cell r="F209" t="str">
            <v>799760</v>
          </cell>
        </row>
        <row r="210">
          <cell r="F210" t="str">
            <v>799720</v>
          </cell>
        </row>
        <row r="211">
          <cell r="F211" t="str">
            <v>799721</v>
          </cell>
        </row>
        <row r="212">
          <cell r="F212" t="str">
            <v>799724</v>
          </cell>
        </row>
        <row r="213">
          <cell r="F213" t="str">
            <v>799760</v>
          </cell>
        </row>
        <row r="214">
          <cell r="F214" t="str">
            <v>799721</v>
          </cell>
        </row>
        <row r="215">
          <cell r="F215" t="str">
            <v>799733</v>
          </cell>
        </row>
        <row r="216">
          <cell r="F216" t="str">
            <v>799703</v>
          </cell>
        </row>
        <row r="217">
          <cell r="F217" t="str">
            <v>799705</v>
          </cell>
        </row>
        <row r="218">
          <cell r="F218" t="str">
            <v>799711</v>
          </cell>
        </row>
        <row r="219">
          <cell r="F219" t="str">
            <v>799712</v>
          </cell>
        </row>
        <row r="220">
          <cell r="F220" t="str">
            <v>799716</v>
          </cell>
        </row>
        <row r="221">
          <cell r="F221" t="str">
            <v>799718</v>
          </cell>
        </row>
        <row r="222">
          <cell r="F222" t="str">
            <v>799720</v>
          </cell>
        </row>
        <row r="223">
          <cell r="F223" t="str">
            <v>799721</v>
          </cell>
        </row>
        <row r="224">
          <cell r="F224" t="str">
            <v>799727</v>
          </cell>
        </row>
        <row r="225">
          <cell r="F225" t="str">
            <v>799730</v>
          </cell>
        </row>
        <row r="226">
          <cell r="F226" t="str">
            <v>799760</v>
          </cell>
        </row>
        <row r="227">
          <cell r="F227" t="str">
            <v>799703</v>
          </cell>
        </row>
        <row r="228">
          <cell r="F228" t="str">
            <v>799705</v>
          </cell>
        </row>
        <row r="229">
          <cell r="F229" t="str">
            <v>799722</v>
          </cell>
        </row>
        <row r="230">
          <cell r="F230" t="str">
            <v>799724</v>
          </cell>
        </row>
        <row r="231">
          <cell r="F231" t="str">
            <v>799760</v>
          </cell>
        </row>
        <row r="232">
          <cell r="F232" t="str">
            <v>799724</v>
          </cell>
        </row>
        <row r="233">
          <cell r="F233" t="str">
            <v>799760</v>
          </cell>
        </row>
        <row r="234">
          <cell r="F234" t="str">
            <v>799722</v>
          </cell>
        </row>
        <row r="235">
          <cell r="F235" t="str">
            <v>799724</v>
          </cell>
        </row>
        <row r="236">
          <cell r="F236" t="str">
            <v>799760</v>
          </cell>
        </row>
        <row r="237">
          <cell r="F237" t="str">
            <v>799722</v>
          </cell>
        </row>
        <row r="238">
          <cell r="F238" t="str">
            <v>799723</v>
          </cell>
        </row>
        <row r="239">
          <cell r="F239" t="str">
            <v>799724</v>
          </cell>
        </row>
        <row r="240">
          <cell r="F240" t="str">
            <v>799760</v>
          </cell>
        </row>
        <row r="241">
          <cell r="F241" t="str">
            <v>799722</v>
          </cell>
        </row>
        <row r="242">
          <cell r="F242" t="str">
            <v>799724</v>
          </cell>
        </row>
        <row r="243">
          <cell r="F243" t="str">
            <v>799760</v>
          </cell>
        </row>
        <row r="244">
          <cell r="F244" t="str">
            <v>799723</v>
          </cell>
        </row>
        <row r="245">
          <cell r="F245" t="str">
            <v>799703</v>
          </cell>
        </row>
        <row r="246">
          <cell r="F246" t="str">
            <v>799705</v>
          </cell>
        </row>
        <row r="247">
          <cell r="F247" t="str">
            <v>799720</v>
          </cell>
        </row>
        <row r="248">
          <cell r="F248" t="str">
            <v>799721</v>
          </cell>
        </row>
        <row r="249">
          <cell r="F249" t="str">
            <v>799730</v>
          </cell>
        </row>
        <row r="250">
          <cell r="F250" t="str">
            <v>799760</v>
          </cell>
        </row>
        <row r="251">
          <cell r="F251" t="str">
            <v>799729</v>
          </cell>
        </row>
        <row r="252">
          <cell r="F252" t="str">
            <v>799703</v>
          </cell>
        </row>
        <row r="253">
          <cell r="F253" t="str">
            <v>799705</v>
          </cell>
        </row>
        <row r="254">
          <cell r="F254" t="str">
            <v>799720</v>
          </cell>
        </row>
        <row r="255">
          <cell r="F255" t="str">
            <v>799724</v>
          </cell>
        </row>
        <row r="256">
          <cell r="F256" t="str">
            <v>799703</v>
          </cell>
        </row>
        <row r="257">
          <cell r="F257" t="str">
            <v>799705</v>
          </cell>
        </row>
        <row r="258">
          <cell r="F258" t="str">
            <v>799720</v>
          </cell>
        </row>
        <row r="259">
          <cell r="F259" t="str">
            <v>799722</v>
          </cell>
        </row>
        <row r="260">
          <cell r="F260" t="str">
            <v>799760</v>
          </cell>
        </row>
        <row r="261">
          <cell r="F261" t="str">
            <v>799729</v>
          </cell>
        </row>
        <row r="262">
          <cell r="F262" t="str">
            <v>799729</v>
          </cell>
        </row>
        <row r="263">
          <cell r="F263" t="str">
            <v>799729</v>
          </cell>
        </row>
        <row r="264">
          <cell r="F264" t="str">
            <v>799724</v>
          </cell>
        </row>
        <row r="265">
          <cell r="F265" t="str">
            <v>799720</v>
          </cell>
        </row>
        <row r="266">
          <cell r="F266" t="str">
            <v>799720</v>
          </cell>
        </row>
        <row r="267">
          <cell r="F267" t="str">
            <v>799721</v>
          </cell>
        </row>
        <row r="268">
          <cell r="F268" t="str">
            <v>799733</v>
          </cell>
        </row>
        <row r="269">
          <cell r="F269" t="str">
            <v>799729</v>
          </cell>
        </row>
        <row r="270">
          <cell r="F270" t="str">
            <v>799703</v>
          </cell>
        </row>
        <row r="271">
          <cell r="F271" t="str">
            <v>799705</v>
          </cell>
        </row>
        <row r="272">
          <cell r="F272" t="str">
            <v>799720</v>
          </cell>
        </row>
        <row r="273">
          <cell r="F273" t="str">
            <v>799721</v>
          </cell>
        </row>
        <row r="274">
          <cell r="F274" t="str">
            <v>799723</v>
          </cell>
        </row>
        <row r="275">
          <cell r="F275" t="str">
            <v>799729</v>
          </cell>
        </row>
        <row r="276">
          <cell r="F276" t="str">
            <v>799760</v>
          </cell>
        </row>
        <row r="277">
          <cell r="F277" t="str">
            <v>799721</v>
          </cell>
        </row>
        <row r="278">
          <cell r="F278" t="str">
            <v>799733</v>
          </cell>
        </row>
        <row r="279">
          <cell r="F279" t="str">
            <v>799703</v>
          </cell>
        </row>
        <row r="280">
          <cell r="F280" t="str">
            <v>799705</v>
          </cell>
        </row>
        <row r="281">
          <cell r="F281" t="str">
            <v>799720</v>
          </cell>
        </row>
        <row r="282">
          <cell r="F282" t="str">
            <v>799721</v>
          </cell>
        </row>
        <row r="283">
          <cell r="F283" t="str">
            <v>799729</v>
          </cell>
        </row>
        <row r="284">
          <cell r="F284" t="str">
            <v>799703</v>
          </cell>
        </row>
        <row r="285">
          <cell r="F285" t="str">
            <v>799705</v>
          </cell>
        </row>
        <row r="286">
          <cell r="F286" t="str">
            <v>799720</v>
          </cell>
        </row>
        <row r="287">
          <cell r="F287" t="str">
            <v>799721</v>
          </cell>
        </row>
        <row r="288">
          <cell r="F288" t="str">
            <v>799703</v>
          </cell>
        </row>
        <row r="289">
          <cell r="F289" t="str">
            <v>799705</v>
          </cell>
        </row>
        <row r="290">
          <cell r="F290" t="str">
            <v>799720</v>
          </cell>
        </row>
        <row r="291">
          <cell r="F291" t="str">
            <v>799721</v>
          </cell>
        </row>
        <row r="292">
          <cell r="F292" t="str">
            <v>799729</v>
          </cell>
        </row>
        <row r="293">
          <cell r="F293" t="str">
            <v>799739</v>
          </cell>
        </row>
        <row r="294">
          <cell r="F294" t="str">
            <v>799760</v>
          </cell>
        </row>
        <row r="295">
          <cell r="F295" t="str">
            <v>799703</v>
          </cell>
        </row>
        <row r="296">
          <cell r="F296" t="str">
            <v>799705</v>
          </cell>
        </row>
        <row r="297">
          <cell r="F297" t="str">
            <v>799720</v>
          </cell>
        </row>
        <row r="298">
          <cell r="F298" t="str">
            <v>799721</v>
          </cell>
        </row>
        <row r="299">
          <cell r="F299" t="str">
            <v>799729</v>
          </cell>
        </row>
        <row r="300">
          <cell r="F300" t="str">
            <v>799720</v>
          </cell>
        </row>
        <row r="301">
          <cell r="F301" t="str">
            <v>799724</v>
          </cell>
        </row>
        <row r="302">
          <cell r="F302" t="str">
            <v>799760</v>
          </cell>
        </row>
        <row r="303">
          <cell r="F303" t="str">
            <v>799720</v>
          </cell>
        </row>
        <row r="304">
          <cell r="F304" t="str">
            <v>799729</v>
          </cell>
        </row>
        <row r="305">
          <cell r="F305" t="str">
            <v>799720</v>
          </cell>
        </row>
        <row r="306">
          <cell r="F306" t="str">
            <v>799720</v>
          </cell>
        </row>
        <row r="307">
          <cell r="F307" t="str">
            <v>799724</v>
          </cell>
        </row>
        <row r="308">
          <cell r="F308" t="str">
            <v>799760</v>
          </cell>
        </row>
        <row r="309">
          <cell r="F309" t="str">
            <v>799720</v>
          </cell>
        </row>
        <row r="310">
          <cell r="F310" t="str">
            <v>799721</v>
          </cell>
        </row>
        <row r="311">
          <cell r="F311" t="str">
            <v>799724</v>
          </cell>
        </row>
        <row r="312">
          <cell r="F312" t="str">
            <v>799730</v>
          </cell>
        </row>
        <row r="313">
          <cell r="F313" t="str">
            <v>799733</v>
          </cell>
        </row>
        <row r="314">
          <cell r="F314" t="str">
            <v>799760</v>
          </cell>
        </row>
        <row r="315">
          <cell r="F315" t="str">
            <v>799720</v>
          </cell>
        </row>
        <row r="316">
          <cell r="F316" t="str">
            <v>799720</v>
          </cell>
        </row>
        <row r="317">
          <cell r="F317" t="str">
            <v>799721</v>
          </cell>
        </row>
        <row r="318">
          <cell r="F318" t="str">
            <v>799724</v>
          </cell>
        </row>
        <row r="319">
          <cell r="F319" t="str">
            <v>799760</v>
          </cell>
        </row>
        <row r="320">
          <cell r="F320" t="str">
            <v>799721</v>
          </cell>
        </row>
        <row r="321">
          <cell r="F321" t="str">
            <v>799730</v>
          </cell>
        </row>
        <row r="322">
          <cell r="F322" t="str">
            <v>799733</v>
          </cell>
        </row>
        <row r="323">
          <cell r="F323" t="str">
            <v>799721</v>
          </cell>
        </row>
        <row r="324">
          <cell r="F324" t="str">
            <v>799733</v>
          </cell>
        </row>
        <row r="325">
          <cell r="F325" t="str">
            <v>799721</v>
          </cell>
        </row>
        <row r="326">
          <cell r="F326" t="str">
            <v>799721</v>
          </cell>
        </row>
        <row r="327">
          <cell r="F327" t="str">
            <v>799733</v>
          </cell>
        </row>
        <row r="328">
          <cell r="F328" t="str">
            <v>799703</v>
          </cell>
        </row>
        <row r="329">
          <cell r="F329" t="str">
            <v>799705</v>
          </cell>
        </row>
        <row r="330">
          <cell r="F330" t="str">
            <v>799703</v>
          </cell>
        </row>
        <row r="331">
          <cell r="F331" t="str">
            <v>799705</v>
          </cell>
        </row>
        <row r="332">
          <cell r="F332" t="str">
            <v>799703</v>
          </cell>
        </row>
        <row r="333">
          <cell r="F333" t="str">
            <v>799705</v>
          </cell>
        </row>
        <row r="334">
          <cell r="F334" t="str">
            <v>799703</v>
          </cell>
        </row>
        <row r="335">
          <cell r="F335" t="str">
            <v>799705</v>
          </cell>
        </row>
        <row r="336">
          <cell r="F336" t="str">
            <v>799703</v>
          </cell>
        </row>
        <row r="337">
          <cell r="F337" t="str">
            <v>799705</v>
          </cell>
        </row>
        <row r="338">
          <cell r="F338" t="str">
            <v>799721</v>
          </cell>
        </row>
        <row r="339">
          <cell r="F339" t="str">
            <v>799703</v>
          </cell>
        </row>
        <row r="340">
          <cell r="F340" t="str">
            <v>799705</v>
          </cell>
        </row>
        <row r="341">
          <cell r="F341" t="str">
            <v>799721</v>
          </cell>
        </row>
        <row r="342">
          <cell r="F342" t="str">
            <v>799703</v>
          </cell>
        </row>
        <row r="343">
          <cell r="F343" t="str">
            <v>799705</v>
          </cell>
        </row>
        <row r="344">
          <cell r="F344" t="str">
            <v>799721</v>
          </cell>
        </row>
        <row r="345">
          <cell r="F345" t="str">
            <v>799703</v>
          </cell>
        </row>
        <row r="346">
          <cell r="F346" t="str">
            <v>799705</v>
          </cell>
        </row>
        <row r="347">
          <cell r="F347" t="str">
            <v>799721</v>
          </cell>
        </row>
        <row r="348">
          <cell r="F348" t="str">
            <v>799703</v>
          </cell>
        </row>
        <row r="349">
          <cell r="F349" t="str">
            <v>799705</v>
          </cell>
        </row>
        <row r="350">
          <cell r="F350" t="str">
            <v>799721</v>
          </cell>
        </row>
        <row r="351">
          <cell r="F351" t="str">
            <v>799703</v>
          </cell>
        </row>
        <row r="352">
          <cell r="F352" t="str">
            <v>799705</v>
          </cell>
        </row>
        <row r="353">
          <cell r="F353" t="str">
            <v>799721</v>
          </cell>
        </row>
        <row r="354">
          <cell r="F354" t="str">
            <v>799703</v>
          </cell>
        </row>
        <row r="355">
          <cell r="F355" t="str">
            <v>799705</v>
          </cell>
        </row>
        <row r="356">
          <cell r="F356" t="str">
            <v>799721</v>
          </cell>
        </row>
        <row r="357">
          <cell r="F357" t="str">
            <v>799703</v>
          </cell>
        </row>
        <row r="358">
          <cell r="F358" t="str">
            <v>799705</v>
          </cell>
        </row>
        <row r="359">
          <cell r="F359" t="str">
            <v>799721</v>
          </cell>
        </row>
        <row r="360">
          <cell r="F360" t="str">
            <v>799727</v>
          </cell>
        </row>
        <row r="361">
          <cell r="F361" t="str">
            <v>799703</v>
          </cell>
        </row>
        <row r="362">
          <cell r="F362" t="str">
            <v>799705</v>
          </cell>
        </row>
        <row r="363">
          <cell r="F363" t="str">
            <v>799721</v>
          </cell>
        </row>
        <row r="364">
          <cell r="F364" t="str">
            <v>799720</v>
          </cell>
        </row>
        <row r="365">
          <cell r="F365" t="str">
            <v>799724</v>
          </cell>
        </row>
        <row r="366">
          <cell r="F366" t="str">
            <v>799725</v>
          </cell>
        </row>
        <row r="367">
          <cell r="F367" t="str">
            <v>799726</v>
          </cell>
        </row>
        <row r="368">
          <cell r="F368" t="str">
            <v>799739</v>
          </cell>
        </row>
        <row r="369">
          <cell r="F369" t="str">
            <v>799703</v>
          </cell>
        </row>
        <row r="370">
          <cell r="F370" t="str">
            <v>799705</v>
          </cell>
        </row>
        <row r="371">
          <cell r="F371" t="str">
            <v>799711</v>
          </cell>
        </row>
        <row r="372">
          <cell r="F372" t="str">
            <v>799712</v>
          </cell>
        </row>
        <row r="373">
          <cell r="F373" t="str">
            <v>799718</v>
          </cell>
        </row>
        <row r="374">
          <cell r="F374" t="str">
            <v>799720</v>
          </cell>
        </row>
        <row r="375">
          <cell r="F375" t="str">
            <v>799721</v>
          </cell>
        </row>
        <row r="376">
          <cell r="F376" t="str">
            <v>799724</v>
          </cell>
        </row>
        <row r="377">
          <cell r="F377" t="str">
            <v>799726</v>
          </cell>
        </row>
        <row r="378">
          <cell r="F378" t="str">
            <v>799728</v>
          </cell>
        </row>
        <row r="379">
          <cell r="F379" t="str">
            <v>799731</v>
          </cell>
        </row>
        <row r="380">
          <cell r="F380" t="str">
            <v>799739</v>
          </cell>
        </row>
        <row r="381">
          <cell r="F381" t="str">
            <v>799760</v>
          </cell>
        </row>
        <row r="382">
          <cell r="F382" t="str">
            <v>799729</v>
          </cell>
        </row>
        <row r="383">
          <cell r="F383" t="str">
            <v>799703</v>
          </cell>
        </row>
        <row r="384">
          <cell r="F384" t="str">
            <v>799705</v>
          </cell>
        </row>
        <row r="385">
          <cell r="F385" t="str">
            <v>799721</v>
          </cell>
        </row>
        <row r="386">
          <cell r="F386" t="str">
            <v>799728</v>
          </cell>
        </row>
        <row r="387">
          <cell r="F387" t="str">
            <v>799720</v>
          </cell>
        </row>
        <row r="388">
          <cell r="F388" t="str">
            <v>799724</v>
          </cell>
        </row>
        <row r="389">
          <cell r="F389" t="str">
            <v>799760</v>
          </cell>
        </row>
        <row r="390">
          <cell r="F390" t="str">
            <v>799720</v>
          </cell>
        </row>
        <row r="391">
          <cell r="F391" t="str">
            <v>799721</v>
          </cell>
        </row>
        <row r="392">
          <cell r="F392" t="str">
            <v>799724</v>
          </cell>
        </row>
        <row r="393">
          <cell r="F393" t="str">
            <v>799726</v>
          </cell>
        </row>
        <row r="394">
          <cell r="F394" t="str">
            <v>799730</v>
          </cell>
        </row>
        <row r="395">
          <cell r="F395" t="str">
            <v>799760</v>
          </cell>
        </row>
        <row r="396">
          <cell r="F396" t="str">
            <v>799724</v>
          </cell>
        </row>
        <row r="397">
          <cell r="F397" t="str">
            <v>799760</v>
          </cell>
        </row>
        <row r="398">
          <cell r="F398" t="str">
            <v>799724</v>
          </cell>
        </row>
        <row r="399">
          <cell r="F399" t="str">
            <v>799760</v>
          </cell>
        </row>
        <row r="400">
          <cell r="F400" t="str">
            <v>799720</v>
          </cell>
        </row>
        <row r="401">
          <cell r="F401" t="str">
            <v>799724</v>
          </cell>
        </row>
        <row r="402">
          <cell r="F402" t="str">
            <v>799760</v>
          </cell>
        </row>
        <row r="403">
          <cell r="F403" t="str">
            <v>799721</v>
          </cell>
        </row>
        <row r="404">
          <cell r="F404" t="str">
            <v>799724</v>
          </cell>
        </row>
        <row r="405">
          <cell r="F405" t="str">
            <v>799720</v>
          </cell>
        </row>
        <row r="406">
          <cell r="F406" t="str">
            <v>799724</v>
          </cell>
        </row>
        <row r="407">
          <cell r="F407" t="str">
            <v>799760</v>
          </cell>
        </row>
        <row r="408">
          <cell r="F408" t="str">
            <v>799720</v>
          </cell>
        </row>
        <row r="409">
          <cell r="F409" t="str">
            <v>799720</v>
          </cell>
        </row>
        <row r="410">
          <cell r="F410" t="str">
            <v>799720</v>
          </cell>
        </row>
        <row r="411">
          <cell r="F411" t="str">
            <v>799721</v>
          </cell>
        </row>
        <row r="412">
          <cell r="F412" t="str">
            <v>799733</v>
          </cell>
        </row>
        <row r="413">
          <cell r="F413" t="str">
            <v>799720</v>
          </cell>
        </row>
        <row r="414">
          <cell r="F414" t="str">
            <v>799724</v>
          </cell>
        </row>
        <row r="415">
          <cell r="F415" t="str">
            <v>799720</v>
          </cell>
        </row>
        <row r="416">
          <cell r="F416" t="str">
            <v>799724</v>
          </cell>
        </row>
        <row r="417">
          <cell r="F417" t="str">
            <v>799760</v>
          </cell>
        </row>
        <row r="418">
          <cell r="F418" t="str">
            <v>799720</v>
          </cell>
        </row>
        <row r="419">
          <cell r="F419" t="str">
            <v>799760</v>
          </cell>
        </row>
        <row r="420">
          <cell r="F420" t="str">
            <v>799724</v>
          </cell>
        </row>
        <row r="421">
          <cell r="F421" t="str">
            <v>799720</v>
          </cell>
        </row>
        <row r="422">
          <cell r="F422" t="str">
            <v>799724</v>
          </cell>
        </row>
        <row r="423">
          <cell r="F423" t="str">
            <v>799760</v>
          </cell>
        </row>
        <row r="424">
          <cell r="F424" t="str">
            <v>799724</v>
          </cell>
        </row>
        <row r="425">
          <cell r="F425" t="str">
            <v>799724</v>
          </cell>
        </row>
        <row r="426">
          <cell r="F426" t="str">
            <v>799720</v>
          </cell>
        </row>
        <row r="427">
          <cell r="F427" t="str">
            <v>799724</v>
          </cell>
        </row>
        <row r="428">
          <cell r="F428" t="str">
            <v>799760</v>
          </cell>
        </row>
        <row r="429">
          <cell r="F429" t="str">
            <v>799721</v>
          </cell>
        </row>
        <row r="430">
          <cell r="F430" t="str">
            <v>799720</v>
          </cell>
        </row>
        <row r="431">
          <cell r="F431" t="str">
            <v>799720</v>
          </cell>
        </row>
        <row r="432">
          <cell r="F432" t="str">
            <v>799724</v>
          </cell>
        </row>
        <row r="433">
          <cell r="F433" t="str">
            <v>799724</v>
          </cell>
        </row>
        <row r="434">
          <cell r="F434" t="str">
            <v>799760</v>
          </cell>
        </row>
        <row r="435">
          <cell r="F435" t="str">
            <v>799724</v>
          </cell>
        </row>
        <row r="436">
          <cell r="F436" t="str">
            <v>799725</v>
          </cell>
        </row>
        <row r="437">
          <cell r="F437" t="str">
            <v>799760</v>
          </cell>
        </row>
        <row r="438">
          <cell r="F438" t="str">
            <v>799720</v>
          </cell>
        </row>
        <row r="439">
          <cell r="F439" t="str">
            <v>799725</v>
          </cell>
        </row>
        <row r="440">
          <cell r="F440" t="str">
            <v>799720</v>
          </cell>
        </row>
        <row r="441">
          <cell r="F441" t="str">
            <v>799724</v>
          </cell>
        </row>
        <row r="442">
          <cell r="F442" t="str">
            <v>799721</v>
          </cell>
        </row>
        <row r="443">
          <cell r="F443" t="str">
            <v>799733</v>
          </cell>
        </row>
        <row r="444">
          <cell r="F444" t="str">
            <v>799724</v>
          </cell>
        </row>
        <row r="445">
          <cell r="F445" t="str">
            <v>799760</v>
          </cell>
        </row>
        <row r="446">
          <cell r="F446" t="str">
            <v>799720</v>
          </cell>
        </row>
        <row r="447">
          <cell r="F447" t="str">
            <v>799721</v>
          </cell>
        </row>
        <row r="448">
          <cell r="F448" t="str">
            <v>799724</v>
          </cell>
        </row>
        <row r="449">
          <cell r="F449" t="str">
            <v>799725</v>
          </cell>
        </row>
        <row r="450">
          <cell r="F450" t="str">
            <v>799726</v>
          </cell>
        </row>
        <row r="451">
          <cell r="F451" t="str">
            <v>799729</v>
          </cell>
        </row>
        <row r="452">
          <cell r="F452" t="str">
            <v>799730</v>
          </cell>
        </row>
        <row r="453">
          <cell r="F453" t="str">
            <v>799760</v>
          </cell>
        </row>
        <row r="454">
          <cell r="F454" t="str">
            <v>799720</v>
          </cell>
        </row>
        <row r="455">
          <cell r="F455" t="str">
            <v>799724</v>
          </cell>
        </row>
        <row r="456">
          <cell r="F456" t="str">
            <v>799760</v>
          </cell>
        </row>
        <row r="457">
          <cell r="F457" t="str">
            <v>799721</v>
          </cell>
        </row>
        <row r="458">
          <cell r="F458" t="str">
            <v>799724</v>
          </cell>
        </row>
        <row r="459">
          <cell r="F459" t="str">
            <v>799760</v>
          </cell>
        </row>
        <row r="460">
          <cell r="F460" t="str">
            <v>799720</v>
          </cell>
        </row>
        <row r="461">
          <cell r="F461" t="str">
            <v>799724</v>
          </cell>
        </row>
        <row r="462">
          <cell r="F462" t="str">
            <v>799760</v>
          </cell>
        </row>
        <row r="463">
          <cell r="F463" t="str">
            <v>799721</v>
          </cell>
        </row>
        <row r="464">
          <cell r="F464" t="str">
            <v>799703</v>
          </cell>
        </row>
        <row r="465">
          <cell r="F465" t="str">
            <v>799705</v>
          </cell>
        </row>
        <row r="466">
          <cell r="F466" t="str">
            <v>799721</v>
          </cell>
        </row>
        <row r="467">
          <cell r="F467" t="str">
            <v>799724</v>
          </cell>
        </row>
        <row r="468">
          <cell r="F468" t="str">
            <v>799760</v>
          </cell>
        </row>
        <row r="469">
          <cell r="F469" t="str">
            <v>799703</v>
          </cell>
        </row>
        <row r="470">
          <cell r="F470" t="str">
            <v>799705</v>
          </cell>
        </row>
        <row r="471">
          <cell r="F471" t="str">
            <v>799721</v>
          </cell>
        </row>
        <row r="472">
          <cell r="F472" t="str">
            <v>799726</v>
          </cell>
        </row>
        <row r="473">
          <cell r="F473" t="str">
            <v>799760</v>
          </cell>
        </row>
        <row r="474">
          <cell r="F474" t="str">
            <v>799729</v>
          </cell>
        </row>
        <row r="475">
          <cell r="F475" t="str">
            <v>799724</v>
          </cell>
        </row>
        <row r="476">
          <cell r="F476" t="str">
            <v>799760</v>
          </cell>
        </row>
        <row r="477">
          <cell r="F477" t="str">
            <v>799725</v>
          </cell>
        </row>
        <row r="478">
          <cell r="F478" t="str">
            <v>799725</v>
          </cell>
        </row>
        <row r="479">
          <cell r="F479" t="str">
            <v>799760</v>
          </cell>
        </row>
        <row r="480">
          <cell r="F480" t="str">
            <v>799724</v>
          </cell>
        </row>
        <row r="481">
          <cell r="F481" t="str">
            <v>799721</v>
          </cell>
        </row>
        <row r="482">
          <cell r="F482" t="str">
            <v>799723</v>
          </cell>
        </row>
        <row r="483">
          <cell r="F483" t="str">
            <v>799733</v>
          </cell>
        </row>
        <row r="484">
          <cell r="F484" t="str">
            <v>799760</v>
          </cell>
        </row>
        <row r="485">
          <cell r="F485" t="str">
            <v>799721</v>
          </cell>
        </row>
        <row r="486">
          <cell r="F486" t="str">
            <v>799724</v>
          </cell>
        </row>
        <row r="487">
          <cell r="F487" t="str">
            <v>799760</v>
          </cell>
        </row>
        <row r="488">
          <cell r="F488" t="str">
            <v>799727</v>
          </cell>
        </row>
        <row r="489">
          <cell r="F489" t="str">
            <v>799720</v>
          </cell>
        </row>
        <row r="490">
          <cell r="F490" t="str">
            <v>799724</v>
          </cell>
        </row>
        <row r="491">
          <cell r="F491" t="str">
            <v>799720</v>
          </cell>
        </row>
        <row r="492">
          <cell r="F492" t="str">
            <v>799720</v>
          </cell>
        </row>
        <row r="493">
          <cell r="F493" t="str">
            <v>799720</v>
          </cell>
        </row>
        <row r="494">
          <cell r="F494" t="str">
            <v>799724</v>
          </cell>
        </row>
        <row r="495">
          <cell r="F495" t="str">
            <v>799760</v>
          </cell>
        </row>
        <row r="496">
          <cell r="F496" t="str">
            <v>799724</v>
          </cell>
        </row>
        <row r="497">
          <cell r="F497" t="str">
            <v>799721</v>
          </cell>
        </row>
        <row r="498">
          <cell r="F498" t="str">
            <v>799724</v>
          </cell>
        </row>
        <row r="499">
          <cell r="F499" t="str">
            <v>799760</v>
          </cell>
        </row>
        <row r="500">
          <cell r="F500" t="str">
            <v>799724</v>
          </cell>
        </row>
        <row r="501">
          <cell r="F501" t="str">
            <v>799724</v>
          </cell>
        </row>
        <row r="502">
          <cell r="F502" t="str">
            <v>799724</v>
          </cell>
        </row>
        <row r="503">
          <cell r="F503" t="str">
            <v>799724</v>
          </cell>
        </row>
        <row r="504">
          <cell r="F504" t="str">
            <v>799724</v>
          </cell>
        </row>
        <row r="505">
          <cell r="F505" t="str">
            <v>799724</v>
          </cell>
        </row>
        <row r="506">
          <cell r="F506" t="str">
            <v>799724</v>
          </cell>
        </row>
        <row r="507">
          <cell r="F507" t="str">
            <v>799724</v>
          </cell>
        </row>
        <row r="508">
          <cell r="F508" t="str">
            <v>799724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. Manager Dashboard"/>
      <sheetName val="Manager Dashboard"/>
      <sheetName val="Project Manager Dashboard"/>
      <sheetName val="Project Summary"/>
      <sheetName val="Sheet3"/>
      <sheetName val="Periods"/>
      <sheetName val="Sheet1"/>
      <sheetName val="Sheet2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ders &amp; Inventory Summary"/>
      <sheetName val="Purchasing and Sales"/>
      <sheetName val="Inventory"/>
      <sheetName val="Dashboard"/>
      <sheetName val="Customer Statistics"/>
      <sheetName val="Order Detail Lookup"/>
      <sheetName val="Purchasing"/>
      <sheetName val="Sales Revenue Dash"/>
      <sheetName val="Income - FICO"/>
      <sheetName val="Sales Trends"/>
      <sheetName val="Rolling 12 months"/>
      <sheetName val="Rolling12 Graphs"/>
      <sheetName val="static report"/>
      <sheetName val="BudgetVerson1"/>
      <sheetName val="BudgetVerson 2"/>
      <sheetName val="Salary Analysis"/>
      <sheetName val="Income - NewGL"/>
      <sheetName val="opex"/>
      <sheetName val="Top10Prod Sales"/>
      <sheetName val="Sales Details"/>
      <sheetName val="FIXEDASSETS"/>
      <sheetName val="FADetail"/>
      <sheetName val="Disc_Given"/>
      <sheetName val="Operations"/>
      <sheetName val="Parms"/>
      <sheetName val="Sheet2"/>
      <sheetName val="Permian"/>
      <sheetName val="Permian - Input"/>
      <sheetName val="Income - FICO-Drilldown"/>
      <sheetName val="Distribution Control"/>
      <sheetName val="Sheet1"/>
      <sheetName val="Sheet3-Drilldown"/>
      <sheetName val="Customer Statistics-Drilldow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8">
          <cell r="F28">
            <v>11</v>
          </cell>
        </row>
        <row r="29">
          <cell r="F29">
            <v>2003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/>
      <sheetData sheetId="3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 HERE_SET UP INSTRUCTIONS"/>
      <sheetName val="HELPFUL RESOURCES"/>
      <sheetName val="SPREADSHEET SERVER FUNCTIONALIT"/>
      <sheetName val="MONTH &amp; YEAR INPUT"/>
      <sheetName val="BALANCE SHEET"/>
      <sheetName val="BALANCE SHEET ANALYSIS"/>
      <sheetName val="INCOME STATEMENT"/>
      <sheetName val="ROLLING 12 MONTHS"/>
      <sheetName val="ROLLING 12 MONTHS DASH"/>
      <sheetName val="STATEMENT OF CASH FLOW"/>
      <sheetName val="TRIAL BALANCE"/>
      <sheetName val="Distribution Control"/>
      <sheetName val="COMPARATIVE INCOME STATEMENT"/>
      <sheetName val="WHATS INCLUDED.."/>
      <sheetName val="WIP"/>
      <sheetName val="Job costs_hours_mo"/>
      <sheetName val="Jobs Dashboard by Site"/>
      <sheetName val="RevDash"/>
      <sheetName val="ChngeOrderDet"/>
      <sheetName val="PARM"/>
      <sheetName val="MultiERP "/>
      <sheetName val="SUMMARY INCOME &amp; EXPENSES"/>
      <sheetName val="DETAIL INCOME &amp; EXPENSES"/>
      <sheetName val="EXPENSE JOURNALS"/>
      <sheetName val="INCOME JOURNALS"/>
      <sheetName val="Convert Reports"/>
      <sheetName val="Job costs_hours_mo-Drilldown"/>
      <sheetName val="COMPARATIVE INCOME STATEMENT-Dr"/>
      <sheetName val="Sheet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7">
          <cell r="C7" t="str">
            <v>Actual Costs</v>
          </cell>
        </row>
      </sheetData>
      <sheetData sheetId="16">
        <row r="9">
          <cell r="B9" t="str">
            <v>COMPLETED JOB COST BY SERVICE SITE</v>
          </cell>
        </row>
      </sheetData>
      <sheetData sheetId="17">
        <row r="5">
          <cell r="B5" t="str">
            <v>REVENUE BY JOB</v>
          </cell>
        </row>
      </sheetData>
      <sheetData sheetId="18" refreshError="1"/>
      <sheetData sheetId="19"/>
      <sheetData sheetId="20" refreshError="1"/>
      <sheetData sheetId="21" refreshError="1"/>
      <sheetData sheetId="22">
        <row r="4">
          <cell r="D4" t="str">
            <v xml:space="preserve">$ </v>
          </cell>
          <cell r="E4" t="str">
            <v>$</v>
          </cell>
        </row>
        <row r="6">
          <cell r="D6">
            <v>0</v>
          </cell>
          <cell r="E6">
            <v>223432</v>
          </cell>
        </row>
        <row r="7">
          <cell r="D7">
            <v>3711850.47</v>
          </cell>
          <cell r="E7">
            <v>0</v>
          </cell>
        </row>
        <row r="8">
          <cell r="D8">
            <v>546215.79</v>
          </cell>
          <cell r="E8">
            <v>0</v>
          </cell>
        </row>
        <row r="9">
          <cell r="D9">
            <v>990044.01</v>
          </cell>
          <cell r="E9">
            <v>0</v>
          </cell>
        </row>
        <row r="10">
          <cell r="D10">
            <v>-77836.89</v>
          </cell>
          <cell r="E10">
            <v>0</v>
          </cell>
        </row>
        <row r="11">
          <cell r="D11">
            <v>-36180.629999999997</v>
          </cell>
          <cell r="E11">
            <v>0</v>
          </cell>
        </row>
        <row r="12">
          <cell r="D12">
            <v>-3464871.72</v>
          </cell>
          <cell r="E12">
            <v>0</v>
          </cell>
        </row>
        <row r="13">
          <cell r="D13">
            <v>-164877.78</v>
          </cell>
          <cell r="E13">
            <v>0</v>
          </cell>
        </row>
        <row r="14">
          <cell r="D14">
            <v>-58849.26</v>
          </cell>
          <cell r="E14">
            <v>0</v>
          </cell>
        </row>
        <row r="15">
          <cell r="D15">
            <v>-2330.85</v>
          </cell>
          <cell r="E15">
            <v>0</v>
          </cell>
        </row>
        <row r="16">
          <cell r="D16">
            <v>-1337.49</v>
          </cell>
          <cell r="E16">
            <v>0</v>
          </cell>
        </row>
        <row r="17">
          <cell r="D17">
            <v>-18069.75</v>
          </cell>
          <cell r="E17">
            <v>0</v>
          </cell>
        </row>
        <row r="22">
          <cell r="D22" t="str">
            <v xml:space="preserve">$ </v>
          </cell>
          <cell r="E22" t="str">
            <v>$</v>
          </cell>
        </row>
        <row r="23">
          <cell r="D23">
            <v>0</v>
          </cell>
          <cell r="E23">
            <v>-4354</v>
          </cell>
        </row>
        <row r="24">
          <cell r="D24">
            <v>2971.56</v>
          </cell>
          <cell r="E24">
            <v>0</v>
          </cell>
        </row>
        <row r="25">
          <cell r="D25">
            <v>-2971.56</v>
          </cell>
          <cell r="E25">
            <v>0</v>
          </cell>
        </row>
        <row r="26">
          <cell r="D26">
            <v>-6174.26</v>
          </cell>
          <cell r="E26">
            <v>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S INCLUDED"/>
      <sheetName val="START HERE_SET UP INSTRUCTIONS"/>
      <sheetName val="SET UP RESOURCES"/>
      <sheetName val="SPREADSHEETSERVER FUNCTIONALITY"/>
      <sheetName val="Distribution Control"/>
      <sheetName val="MONTH_YEAR_ENTITY INPUT"/>
      <sheetName val="Y Income Statement"/>
      <sheetName val="MRI &amp; Yardi"/>
      <sheetName val="BALANCE SHEET"/>
      <sheetName val="CROSSTAB BALANCE SHEET"/>
      <sheetName val="QUARTERLY BALANCE SHEET"/>
      <sheetName val="INCOME STATEMENT"/>
      <sheetName val="CROSSTAB INCOME STATEMENT"/>
      <sheetName val="STATEMENT OF CASH FLOWS"/>
      <sheetName val="TRIAL BALANCE"/>
      <sheetName val="SUMMARY INCOME &amp; EXPENSES"/>
      <sheetName val="DETAIL INCOME &amp; EXPENSES"/>
      <sheetName val="REVENUE JOURNALS"/>
      <sheetName val="EXPENSE JOURNA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D5" t="str">
            <v>ACTUAL</v>
          </cell>
          <cell r="E5" t="str">
            <v xml:space="preserve"> BUDGET</v>
          </cell>
        </row>
        <row r="6">
          <cell r="D6">
            <v>1399143.08</v>
          </cell>
          <cell r="E6">
            <v>1366827.6572</v>
          </cell>
        </row>
        <row r="7">
          <cell r="D7">
            <v>-651</v>
          </cell>
          <cell r="E7">
            <v>-700.41800000000001</v>
          </cell>
        </row>
        <row r="8">
          <cell r="D8">
            <v>-64339</v>
          </cell>
          <cell r="E8">
            <v>-74678</v>
          </cell>
        </row>
        <row r="9">
          <cell r="D9">
            <v>67415</v>
          </cell>
          <cell r="E9">
            <v>59730.19</v>
          </cell>
        </row>
        <row r="10">
          <cell r="D10">
            <v>16540</v>
          </cell>
          <cell r="E10">
            <v>14886</v>
          </cell>
        </row>
        <row r="11">
          <cell r="D11">
            <v>2766</v>
          </cell>
          <cell r="E11">
            <v>-30.324000000000002</v>
          </cell>
        </row>
        <row r="12">
          <cell r="D12">
            <v>44</v>
          </cell>
          <cell r="E12">
            <v>-0.61599999999999999</v>
          </cell>
        </row>
        <row r="13">
          <cell r="D13">
            <v>322</v>
          </cell>
          <cell r="E13">
            <v>-0.98</v>
          </cell>
        </row>
        <row r="14">
          <cell r="D14">
            <v>5833.53</v>
          </cell>
          <cell r="E14">
            <v>-58.41</v>
          </cell>
        </row>
        <row r="15">
          <cell r="D15">
            <v>6400</v>
          </cell>
          <cell r="E15">
            <v>-14</v>
          </cell>
        </row>
        <row r="16">
          <cell r="D16">
            <v>6364</v>
          </cell>
          <cell r="E16">
            <v>-36.595999999999997</v>
          </cell>
        </row>
        <row r="17">
          <cell r="D17">
            <v>731</v>
          </cell>
          <cell r="E17">
            <v>-5.1100000000000003</v>
          </cell>
        </row>
        <row r="18">
          <cell r="D18">
            <v>1697.03</v>
          </cell>
          <cell r="E18">
            <v>-11.366400000000001</v>
          </cell>
        </row>
        <row r="19">
          <cell r="D19">
            <v>2710</v>
          </cell>
          <cell r="E19">
            <v>-23.94</v>
          </cell>
        </row>
        <row r="20">
          <cell r="D20">
            <v>355</v>
          </cell>
          <cell r="E20">
            <v>-0.7</v>
          </cell>
        </row>
        <row r="21">
          <cell r="D21">
            <v>55</v>
          </cell>
          <cell r="E21">
            <v>0</v>
          </cell>
        </row>
        <row r="22">
          <cell r="D22">
            <v>-1000</v>
          </cell>
          <cell r="E22">
            <v>-986</v>
          </cell>
        </row>
        <row r="23">
          <cell r="D23">
            <v>105</v>
          </cell>
          <cell r="E23">
            <v>-1.47</v>
          </cell>
        </row>
        <row r="24">
          <cell r="D24">
            <v>1741995.83</v>
          </cell>
          <cell r="E24">
            <v>1345928.16</v>
          </cell>
        </row>
        <row r="25">
          <cell r="D25">
            <v>93998.63</v>
          </cell>
          <cell r="E25">
            <v>0</v>
          </cell>
        </row>
        <row r="26">
          <cell r="D26">
            <v>574421.81999999995</v>
          </cell>
          <cell r="E26">
            <v>449024.29</v>
          </cell>
        </row>
        <row r="27">
          <cell r="D27">
            <v>2920</v>
          </cell>
          <cell r="E27">
            <v>0</v>
          </cell>
        </row>
        <row r="28">
          <cell r="D28">
            <v>300</v>
          </cell>
          <cell r="E28">
            <v>0</v>
          </cell>
        </row>
        <row r="29">
          <cell r="D29">
            <v>26076.79</v>
          </cell>
          <cell r="E29">
            <v>1668.79</v>
          </cell>
        </row>
        <row r="37">
          <cell r="D37" t="str">
            <v>ACTUAL</v>
          </cell>
          <cell r="E37" t="str">
            <v xml:space="preserve"> BUDGET</v>
          </cell>
        </row>
        <row r="38">
          <cell r="D38">
            <v>452714.71</v>
          </cell>
          <cell r="E38">
            <v>0</v>
          </cell>
        </row>
        <row r="39">
          <cell r="D39">
            <v>238848.71</v>
          </cell>
          <cell r="E39">
            <v>0</v>
          </cell>
        </row>
        <row r="40">
          <cell r="D40">
            <v>61159.11</v>
          </cell>
          <cell r="E40">
            <v>0</v>
          </cell>
        </row>
        <row r="41">
          <cell r="D41">
            <v>118332.11</v>
          </cell>
          <cell r="E41">
            <v>0</v>
          </cell>
        </row>
        <row r="42">
          <cell r="D42">
            <v>47830.83</v>
          </cell>
          <cell r="E42">
            <v>0</v>
          </cell>
        </row>
        <row r="43">
          <cell r="D43">
            <v>-12000</v>
          </cell>
          <cell r="E43">
            <v>0</v>
          </cell>
        </row>
        <row r="44">
          <cell r="D44">
            <v>89000</v>
          </cell>
          <cell r="E44">
            <v>0</v>
          </cell>
        </row>
        <row r="45">
          <cell r="D45">
            <v>376071.16</v>
          </cell>
          <cell r="E45">
            <v>0</v>
          </cell>
        </row>
        <row r="46">
          <cell r="D46">
            <v>2371.08</v>
          </cell>
          <cell r="E46">
            <v>0</v>
          </cell>
        </row>
        <row r="47">
          <cell r="D47">
            <v>44908</v>
          </cell>
          <cell r="E47">
            <v>0</v>
          </cell>
        </row>
        <row r="48">
          <cell r="D48">
            <v>94688.960000000006</v>
          </cell>
          <cell r="E48">
            <v>0</v>
          </cell>
        </row>
        <row r="49">
          <cell r="D49">
            <v>-1200</v>
          </cell>
          <cell r="E49">
            <v>0</v>
          </cell>
        </row>
        <row r="50">
          <cell r="D50">
            <v>128729.3</v>
          </cell>
          <cell r="E50">
            <v>0</v>
          </cell>
        </row>
        <row r="51">
          <cell r="D51">
            <v>5723</v>
          </cell>
          <cell r="E51">
            <v>0</v>
          </cell>
        </row>
        <row r="52">
          <cell r="D52">
            <v>10264.77</v>
          </cell>
          <cell r="E52">
            <v>0</v>
          </cell>
        </row>
        <row r="53">
          <cell r="D53">
            <v>237.3</v>
          </cell>
          <cell r="E53">
            <v>0</v>
          </cell>
        </row>
        <row r="54">
          <cell r="D54">
            <v>248916.34</v>
          </cell>
          <cell r="E54">
            <v>0</v>
          </cell>
        </row>
        <row r="55">
          <cell r="D55">
            <v>1000</v>
          </cell>
          <cell r="E55">
            <v>0</v>
          </cell>
        </row>
        <row r="56">
          <cell r="D56">
            <v>-1000</v>
          </cell>
          <cell r="E56">
            <v>0</v>
          </cell>
        </row>
        <row r="57">
          <cell r="D57">
            <v>99375.26</v>
          </cell>
          <cell r="E57">
            <v>0</v>
          </cell>
        </row>
        <row r="58">
          <cell r="D58">
            <v>8710</v>
          </cell>
          <cell r="E58">
            <v>0</v>
          </cell>
        </row>
        <row r="59">
          <cell r="D59">
            <v>1128</v>
          </cell>
          <cell r="E59">
            <v>0</v>
          </cell>
        </row>
        <row r="60">
          <cell r="D60">
            <v>8955.33</v>
          </cell>
          <cell r="E60">
            <v>0</v>
          </cell>
        </row>
        <row r="61">
          <cell r="D61">
            <v>184.5</v>
          </cell>
          <cell r="E61">
            <v>0</v>
          </cell>
        </row>
        <row r="62">
          <cell r="D62">
            <v>44968.1</v>
          </cell>
          <cell r="E62">
            <v>0</v>
          </cell>
        </row>
        <row r="63">
          <cell r="D63">
            <v>4439</v>
          </cell>
          <cell r="E63">
            <v>0</v>
          </cell>
        </row>
        <row r="64">
          <cell r="D64">
            <v>7390.62</v>
          </cell>
          <cell r="E64">
            <v>0</v>
          </cell>
        </row>
        <row r="65">
          <cell r="D65">
            <v>44039.86</v>
          </cell>
          <cell r="E65">
            <v>0</v>
          </cell>
        </row>
      </sheetData>
      <sheetData sheetId="17"/>
      <sheetData sheetId="1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Formulas"/>
      <sheetName val="Distribution Control"/>
      <sheetName val="IncomeStatement"/>
      <sheetName val="GXE"/>
      <sheetName val="Utilities"/>
      <sheetName val="parms"/>
      <sheetName val="Revdetails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A4" t="str">
            <v>pCode</v>
          </cell>
        </row>
        <row r="5">
          <cell r="A5" t="str">
            <v>*</v>
          </cell>
        </row>
        <row r="6">
          <cell r="A6" t="str">
            <v xml:space="preserve">1fd01   </v>
          </cell>
        </row>
        <row r="7">
          <cell r="A7" t="str">
            <v xml:space="preserve">1fd02   </v>
          </cell>
        </row>
        <row r="8">
          <cell r="A8" t="str">
            <v xml:space="preserve">1fd03   </v>
          </cell>
        </row>
        <row r="9">
          <cell r="A9" t="str">
            <v xml:space="preserve">1fd04   </v>
          </cell>
        </row>
        <row r="10">
          <cell r="A10" t="str">
            <v xml:space="preserve">1fd05   </v>
          </cell>
        </row>
        <row r="11">
          <cell r="A11" t="str">
            <v xml:space="preserve">1fd06   </v>
          </cell>
        </row>
        <row r="12">
          <cell r="A12" t="str">
            <v xml:space="preserve">1fd07   </v>
          </cell>
        </row>
        <row r="13">
          <cell r="A13" t="str">
            <v xml:space="preserve">1fd08   </v>
          </cell>
        </row>
        <row r="14">
          <cell r="A14" t="str">
            <v xml:space="preserve">1fd09   </v>
          </cell>
        </row>
        <row r="15">
          <cell r="A15" t="str">
            <v xml:space="preserve">1fd10   </v>
          </cell>
        </row>
        <row r="16">
          <cell r="A16" t="str">
            <v xml:space="preserve">1fd11   </v>
          </cell>
        </row>
        <row r="17">
          <cell r="A17" t="str">
            <v xml:space="preserve">1fd12   </v>
          </cell>
        </row>
        <row r="18">
          <cell r="A18" t="str">
            <v xml:space="preserve">1fd13   </v>
          </cell>
        </row>
        <row r="19">
          <cell r="A19" t="str">
            <v xml:space="preserve">1fd14   </v>
          </cell>
        </row>
        <row r="20">
          <cell r="A20" t="str">
            <v xml:space="preserve">1fd15   </v>
          </cell>
        </row>
        <row r="21">
          <cell r="A21" t="str">
            <v xml:space="preserve">al001   </v>
          </cell>
        </row>
        <row r="22">
          <cell r="A22" t="str">
            <v xml:space="preserve">ar001   </v>
          </cell>
        </row>
        <row r="23">
          <cell r="A23" t="str">
            <v xml:space="preserve">az001   </v>
          </cell>
        </row>
        <row r="24">
          <cell r="A24" t="str">
            <v xml:space="preserve">az002   </v>
          </cell>
        </row>
        <row r="25">
          <cell r="A25" t="str">
            <v xml:space="preserve">az003   </v>
          </cell>
        </row>
        <row r="26">
          <cell r="A26" t="str">
            <v xml:space="preserve">az004   </v>
          </cell>
        </row>
        <row r="27">
          <cell r="A27" t="str">
            <v xml:space="preserve">az005   </v>
          </cell>
        </row>
        <row r="28">
          <cell r="A28" t="str">
            <v xml:space="preserve">cr001   </v>
          </cell>
        </row>
        <row r="29">
          <cell r="A29" t="str">
            <v xml:space="preserve">fl001   </v>
          </cell>
        </row>
        <row r="30">
          <cell r="A30" t="str">
            <v xml:space="preserve">fl002   </v>
          </cell>
        </row>
        <row r="31">
          <cell r="A31" t="str">
            <v xml:space="preserve">fl003   </v>
          </cell>
        </row>
        <row r="32">
          <cell r="A32" t="str">
            <v xml:space="preserve">fl004   </v>
          </cell>
        </row>
        <row r="33">
          <cell r="A33" t="str">
            <v xml:space="preserve">fl005   </v>
          </cell>
        </row>
        <row r="34">
          <cell r="A34" t="str">
            <v xml:space="preserve">fl006   </v>
          </cell>
        </row>
        <row r="35">
          <cell r="A35" t="str">
            <v xml:space="preserve">fl007   </v>
          </cell>
        </row>
        <row r="36">
          <cell r="A36" t="str">
            <v xml:space="preserve">fl008   </v>
          </cell>
        </row>
        <row r="37">
          <cell r="A37" t="str">
            <v xml:space="preserve">ga001   </v>
          </cell>
        </row>
        <row r="38">
          <cell r="A38" t="str">
            <v xml:space="preserve">ga002   </v>
          </cell>
        </row>
        <row r="39">
          <cell r="A39" t="str">
            <v xml:space="preserve">ga003   </v>
          </cell>
        </row>
        <row r="40">
          <cell r="A40" t="str">
            <v xml:space="preserve">ga004   </v>
          </cell>
        </row>
        <row r="41">
          <cell r="A41" t="str">
            <v xml:space="preserve">ga005   </v>
          </cell>
        </row>
        <row r="42">
          <cell r="A42" t="str">
            <v xml:space="preserve">ga006   </v>
          </cell>
        </row>
        <row r="43">
          <cell r="A43" t="str">
            <v xml:space="preserve">ga007   </v>
          </cell>
        </row>
        <row r="44">
          <cell r="A44" t="str">
            <v xml:space="preserve">ga008   </v>
          </cell>
        </row>
        <row r="45">
          <cell r="A45" t="str">
            <v xml:space="preserve">ga009   </v>
          </cell>
        </row>
        <row r="46">
          <cell r="A46" t="str">
            <v xml:space="preserve">il001   </v>
          </cell>
        </row>
        <row r="47">
          <cell r="A47" t="str">
            <v xml:space="preserve">il002   </v>
          </cell>
        </row>
        <row r="48">
          <cell r="A48" t="str">
            <v xml:space="preserve">il003   </v>
          </cell>
        </row>
        <row r="49">
          <cell r="A49" t="str">
            <v xml:space="preserve">in001   </v>
          </cell>
        </row>
        <row r="50">
          <cell r="A50" t="str">
            <v xml:space="preserve">jv001   </v>
          </cell>
        </row>
        <row r="51">
          <cell r="A51" t="str">
            <v xml:space="preserve">jv002   </v>
          </cell>
        </row>
        <row r="52">
          <cell r="A52" t="str">
            <v xml:space="preserve">jv003   </v>
          </cell>
        </row>
        <row r="53">
          <cell r="A53" t="str">
            <v xml:space="preserve">jv004   </v>
          </cell>
        </row>
        <row r="54">
          <cell r="A54" t="str">
            <v xml:space="preserve">jv006   </v>
          </cell>
        </row>
        <row r="55">
          <cell r="A55" t="str">
            <v xml:space="preserve">jv007   </v>
          </cell>
        </row>
        <row r="56">
          <cell r="A56" t="str">
            <v xml:space="preserve">jv008   </v>
          </cell>
        </row>
        <row r="57">
          <cell r="A57" t="str">
            <v xml:space="preserve">jv009   </v>
          </cell>
        </row>
        <row r="58">
          <cell r="A58" t="str">
            <v xml:space="preserve">jv010   </v>
          </cell>
        </row>
        <row r="59">
          <cell r="A59" t="str">
            <v xml:space="preserve">jv011   </v>
          </cell>
        </row>
        <row r="60">
          <cell r="A60" t="str">
            <v xml:space="preserve">ms001   </v>
          </cell>
        </row>
        <row r="61">
          <cell r="A61" t="str">
            <v xml:space="preserve">ms002   </v>
          </cell>
        </row>
        <row r="62">
          <cell r="A62" t="str">
            <v xml:space="preserve">ms003   </v>
          </cell>
        </row>
        <row r="63">
          <cell r="A63" t="str">
            <v xml:space="preserve">ms004   </v>
          </cell>
        </row>
        <row r="64">
          <cell r="A64" t="str">
            <v xml:space="preserve">ms005   </v>
          </cell>
        </row>
        <row r="65">
          <cell r="A65" t="str">
            <v xml:space="preserve">ms006   </v>
          </cell>
        </row>
        <row r="66">
          <cell r="A66" t="str">
            <v xml:space="preserve">ms007   </v>
          </cell>
        </row>
        <row r="67">
          <cell r="A67" t="str">
            <v xml:space="preserve">nc001   </v>
          </cell>
        </row>
        <row r="68">
          <cell r="A68" t="str">
            <v xml:space="preserve">nc002   </v>
          </cell>
        </row>
        <row r="69">
          <cell r="A69" t="str">
            <v xml:space="preserve">nc003   </v>
          </cell>
        </row>
        <row r="70">
          <cell r="A70" t="str">
            <v xml:space="preserve">nc004   </v>
          </cell>
        </row>
        <row r="71">
          <cell r="A71" t="str">
            <v xml:space="preserve">nc005   </v>
          </cell>
        </row>
        <row r="72">
          <cell r="A72" t="str">
            <v xml:space="preserve">nc006   </v>
          </cell>
        </row>
        <row r="73">
          <cell r="A73" t="str">
            <v xml:space="preserve">nc007   </v>
          </cell>
        </row>
        <row r="74">
          <cell r="A74" t="str">
            <v xml:space="preserve">pcbpa   </v>
          </cell>
        </row>
        <row r="75">
          <cell r="A75" t="str">
            <v xml:space="preserve">sc001   </v>
          </cell>
        </row>
        <row r="76">
          <cell r="A76" t="str">
            <v xml:space="preserve">sc002   </v>
          </cell>
        </row>
        <row r="77">
          <cell r="A77" t="str">
            <v xml:space="preserve">sc003   </v>
          </cell>
        </row>
        <row r="78">
          <cell r="A78" t="str">
            <v xml:space="preserve">sc004   </v>
          </cell>
        </row>
        <row r="79">
          <cell r="A79" t="str">
            <v xml:space="preserve">tn001   </v>
          </cell>
        </row>
        <row r="80">
          <cell r="A80" t="str">
            <v xml:space="preserve">tn002   </v>
          </cell>
        </row>
        <row r="81">
          <cell r="A81" t="str">
            <v xml:space="preserve">tn003   </v>
          </cell>
        </row>
        <row r="82">
          <cell r="A82" t="str">
            <v xml:space="preserve">tn004   </v>
          </cell>
        </row>
        <row r="83">
          <cell r="A83" t="str">
            <v xml:space="preserve">tn005   </v>
          </cell>
        </row>
        <row r="84">
          <cell r="A84" t="str">
            <v xml:space="preserve">tn006   </v>
          </cell>
        </row>
        <row r="85">
          <cell r="A85" t="str">
            <v xml:space="preserve">tn007   </v>
          </cell>
        </row>
        <row r="86">
          <cell r="A86" t="str">
            <v xml:space="preserve">tn008   </v>
          </cell>
        </row>
        <row r="87">
          <cell r="A87" t="str">
            <v xml:space="preserve">tn009   </v>
          </cell>
        </row>
        <row r="88">
          <cell r="A88" t="str">
            <v xml:space="preserve">tp1355  </v>
          </cell>
        </row>
        <row r="89">
          <cell r="A89" t="str">
            <v xml:space="preserve">tpamb   </v>
          </cell>
        </row>
        <row r="90">
          <cell r="A90" t="str">
            <v xml:space="preserve">tpamg   </v>
          </cell>
        </row>
        <row r="91">
          <cell r="A91" t="str">
            <v xml:space="preserve">tpamp   </v>
          </cell>
        </row>
        <row r="92">
          <cell r="A92" t="str">
            <v xml:space="preserve">tpbbt   </v>
          </cell>
        </row>
        <row r="93">
          <cell r="A93" t="str">
            <v>tpbluff1</v>
          </cell>
        </row>
        <row r="94">
          <cell r="A94" t="str">
            <v>tpbluff2</v>
          </cell>
        </row>
        <row r="95">
          <cell r="A95" t="str">
            <v xml:space="preserve">tpcdr   </v>
          </cell>
        </row>
        <row r="96">
          <cell r="A96" t="str">
            <v xml:space="preserve">tpcp1   </v>
          </cell>
        </row>
        <row r="97">
          <cell r="A97" t="str">
            <v xml:space="preserve">tpcp2   </v>
          </cell>
        </row>
        <row r="98">
          <cell r="A98" t="str">
            <v xml:space="preserve">tpcp3   </v>
          </cell>
        </row>
        <row r="99">
          <cell r="A99" t="str">
            <v xml:space="preserve">tpepte  </v>
          </cell>
        </row>
        <row r="100">
          <cell r="A100" t="str">
            <v xml:space="preserve">tpftp   </v>
          </cell>
        </row>
        <row r="101">
          <cell r="A101" t="str">
            <v xml:space="preserve">tphtc   </v>
          </cell>
        </row>
        <row r="102">
          <cell r="A102" t="str">
            <v xml:space="preserve">tplbt   </v>
          </cell>
        </row>
        <row r="103">
          <cell r="A103" t="str">
            <v>tpmshome</v>
          </cell>
        </row>
        <row r="104">
          <cell r="A104" t="str">
            <v xml:space="preserve">tpoaks1 </v>
          </cell>
        </row>
        <row r="105">
          <cell r="A105" t="str">
            <v xml:space="preserve">tpoaks2 </v>
          </cell>
        </row>
        <row r="106">
          <cell r="A106" t="str">
            <v xml:space="preserve">tppav   </v>
          </cell>
        </row>
        <row r="107">
          <cell r="A107" t="str">
            <v xml:space="preserve">tpros   </v>
          </cell>
        </row>
        <row r="108">
          <cell r="A108" t="str">
            <v xml:space="preserve">tprsv   </v>
          </cell>
        </row>
        <row r="109">
          <cell r="A109" t="str">
            <v xml:space="preserve">tpscc   </v>
          </cell>
        </row>
        <row r="110">
          <cell r="A110" t="str">
            <v xml:space="preserve">tptbc1  </v>
          </cell>
        </row>
        <row r="111">
          <cell r="A111" t="str">
            <v xml:space="preserve">tptbc2  </v>
          </cell>
        </row>
        <row r="112">
          <cell r="A112" t="str">
            <v xml:space="preserve">tx001   </v>
          </cell>
        </row>
        <row r="113">
          <cell r="A113" t="str">
            <v xml:space="preserve">tx002   </v>
          </cell>
        </row>
        <row r="114">
          <cell r="A114" t="str">
            <v xml:space="preserve">tx003   </v>
          </cell>
        </row>
        <row r="115">
          <cell r="A115" t="str">
            <v xml:space="preserve">tx004   </v>
          </cell>
        </row>
        <row r="116">
          <cell r="A116" t="str">
            <v xml:space="preserve">tx005   </v>
          </cell>
        </row>
        <row r="117">
          <cell r="A117" t="str">
            <v xml:space="preserve">tx006   </v>
          </cell>
        </row>
        <row r="118">
          <cell r="A118" t="str">
            <v xml:space="preserve">tx008   </v>
          </cell>
        </row>
        <row r="119">
          <cell r="A119" t="str">
            <v xml:space="preserve">tx010   </v>
          </cell>
        </row>
        <row r="120">
          <cell r="A120" t="str">
            <v xml:space="preserve">tx011   </v>
          </cell>
        </row>
        <row r="121">
          <cell r="A121" t="str">
            <v xml:space="preserve">tx014   </v>
          </cell>
        </row>
        <row r="122">
          <cell r="A122" t="str">
            <v xml:space="preserve">tx015   </v>
          </cell>
        </row>
        <row r="123">
          <cell r="A123" t="str">
            <v xml:space="preserve">tx016   </v>
          </cell>
        </row>
        <row r="124">
          <cell r="A124" t="str">
            <v xml:space="preserve">tx017   </v>
          </cell>
        </row>
        <row r="125">
          <cell r="A125" t="str">
            <v xml:space="preserve">tx018   </v>
          </cell>
        </row>
        <row r="126">
          <cell r="A126" t="str">
            <v xml:space="preserve">tx019   </v>
          </cell>
        </row>
        <row r="127">
          <cell r="A127" t="str">
            <v xml:space="preserve">tx020   </v>
          </cell>
        </row>
        <row r="128">
          <cell r="A128" t="str">
            <v xml:space="preserve">va001   </v>
          </cell>
        </row>
        <row r="129">
          <cell r="A129" t="str">
            <v xml:space="preserve">va002   </v>
          </cell>
        </row>
        <row r="130">
          <cell r="A130" t="str">
            <v xml:space="preserve">va003   </v>
          </cell>
        </row>
        <row r="131">
          <cell r="A131" t="str">
            <v xml:space="preserve">va004   </v>
          </cell>
        </row>
        <row r="132">
          <cell r="A132" t="str">
            <v xml:space="preserve">va005   </v>
          </cell>
        </row>
        <row r="133">
          <cell r="A133" t="str">
            <v xml:space="preserve">va006   </v>
          </cell>
        </row>
        <row r="134">
          <cell r="A134" t="str">
            <v xml:space="preserve">va007   </v>
          </cell>
        </row>
        <row r="135">
          <cell r="A135" t="str">
            <v xml:space="preserve">va008   </v>
          </cell>
        </row>
        <row r="136">
          <cell r="A136" t="str">
            <v xml:space="preserve">va009   </v>
          </cell>
        </row>
        <row r="137">
          <cell r="A137" t="str">
            <v xml:space="preserve">va010   </v>
          </cell>
        </row>
        <row r="138">
          <cell r="A138" t="str">
            <v xml:space="preserve">va011   </v>
          </cell>
        </row>
        <row r="139">
          <cell r="A139" t="str">
            <v xml:space="preserve">va012   </v>
          </cell>
        </row>
        <row r="140">
          <cell r="A140" t="str">
            <v xml:space="preserve">va013   </v>
          </cell>
        </row>
        <row r="141">
          <cell r="A141" t="str">
            <v xml:space="preserve">va014   </v>
          </cell>
        </row>
      </sheetData>
      <sheetData sheetId="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OperatingStmt"/>
      <sheetName val="bySqFt vsBudget"/>
      <sheetName val="GXESource"/>
      <sheetName val="GXETarget"/>
      <sheetName val="bySqFt"/>
      <sheetName val="BuildaReport"/>
      <sheetName val="DateParms"/>
      <sheetName val="Sheet2"/>
      <sheetName val="Sheet1"/>
      <sheetName val="OperatingStmt-Drilldown"/>
      <sheetName val="Sheet4-Drilldown"/>
      <sheetName val="bySqFt vsBudget-Drilldown"/>
    </sheetNames>
    <sheetDataSet>
      <sheetData sheetId="0"/>
      <sheetData sheetId="1">
        <row r="16">
          <cell r="N16">
            <v>2007</v>
          </cell>
        </row>
      </sheetData>
      <sheetData sheetId="2"/>
      <sheetData sheetId="3"/>
      <sheetData sheetId="4"/>
      <sheetData sheetId="5"/>
      <sheetData sheetId="6"/>
      <sheetData sheetId="7">
        <row r="3">
          <cell r="A3" t="str">
            <v>Month</v>
          </cell>
        </row>
        <row r="4">
          <cell r="Q4" t="str">
            <v>*</v>
          </cell>
        </row>
        <row r="5">
          <cell r="Q5" t="str">
            <v>^^Proj_253</v>
          </cell>
        </row>
        <row r="6">
          <cell r="Q6" t="str">
            <v>004BOY</v>
          </cell>
        </row>
        <row r="7">
          <cell r="Q7" t="str">
            <v>005MCC</v>
          </cell>
        </row>
        <row r="8">
          <cell r="Q8" t="str">
            <v>006EXE</v>
          </cell>
        </row>
        <row r="9">
          <cell r="Q9" t="str">
            <v>016OAK</v>
          </cell>
        </row>
        <row r="10">
          <cell r="Q10" t="str">
            <v>017WAT</v>
          </cell>
        </row>
        <row r="11">
          <cell r="Q11" t="str">
            <v>021BED</v>
          </cell>
        </row>
        <row r="12">
          <cell r="Q12" t="str">
            <v>022LYN</v>
          </cell>
        </row>
        <row r="13">
          <cell r="Q13" t="str">
            <v>023FAL</v>
          </cell>
        </row>
        <row r="14">
          <cell r="Q14" t="str">
            <v>025TOR</v>
          </cell>
        </row>
        <row r="15">
          <cell r="Q15" t="str">
            <v>018BAR</v>
          </cell>
        </row>
        <row r="16">
          <cell r="Q16" t="str">
            <v>028TRI</v>
          </cell>
        </row>
        <row r="17">
          <cell r="Q17" t="str">
            <v>029PIN</v>
          </cell>
        </row>
        <row r="18">
          <cell r="Q18" t="str">
            <v>032VOF</v>
          </cell>
        </row>
        <row r="19">
          <cell r="Q19" t="str">
            <v>032VSC</v>
          </cell>
        </row>
        <row r="20">
          <cell r="Q20" t="str">
            <v>033WES</v>
          </cell>
        </row>
        <row r="21">
          <cell r="Q21" t="str">
            <v>034SUF</v>
          </cell>
        </row>
        <row r="22">
          <cell r="Q22" t="str">
            <v>035WAT</v>
          </cell>
        </row>
        <row r="23">
          <cell r="Q23" t="str">
            <v>036TUR</v>
          </cell>
        </row>
        <row r="24">
          <cell r="Q24" t="str">
            <v>037SHO</v>
          </cell>
        </row>
        <row r="25">
          <cell r="Q25" t="str">
            <v>038KIN</v>
          </cell>
        </row>
        <row r="26">
          <cell r="Q26" t="str">
            <v>039CAP</v>
          </cell>
        </row>
        <row r="27">
          <cell r="Q27" t="str">
            <v>040NES</v>
          </cell>
        </row>
        <row r="28">
          <cell r="Q28" t="str">
            <v>041THR</v>
          </cell>
        </row>
        <row r="29">
          <cell r="Q29" t="str">
            <v>042BOY</v>
          </cell>
        </row>
        <row r="30">
          <cell r="Q30" t="str">
            <v>043DAL</v>
          </cell>
        </row>
        <row r="31">
          <cell r="Q31" t="str">
            <v>044DAL</v>
          </cell>
        </row>
        <row r="32">
          <cell r="Q32" t="str">
            <v>045NAP</v>
          </cell>
        </row>
        <row r="33">
          <cell r="Q33" t="str">
            <v>047PAR</v>
          </cell>
        </row>
        <row r="34">
          <cell r="Q34" t="str">
            <v>048PAR</v>
          </cell>
        </row>
        <row r="35">
          <cell r="Q35" t="str">
            <v>049ROA</v>
          </cell>
        </row>
        <row r="36">
          <cell r="Q36" t="str">
            <v>050COL</v>
          </cell>
        </row>
        <row r="37">
          <cell r="Q37" t="str">
            <v>051MOR</v>
          </cell>
        </row>
        <row r="38">
          <cell r="Q38" t="str">
            <v>052RUT</v>
          </cell>
        </row>
        <row r="39">
          <cell r="Q39" t="str">
            <v>054ROC</v>
          </cell>
        </row>
        <row r="40">
          <cell r="Q40" t="str">
            <v>055LEH</v>
          </cell>
        </row>
        <row r="41">
          <cell r="Q41" t="str">
            <v>056DAL</v>
          </cell>
        </row>
        <row r="42">
          <cell r="Q42" t="str">
            <v>058CRO</v>
          </cell>
        </row>
        <row r="43">
          <cell r="Q43" t="str">
            <v>059COM</v>
          </cell>
        </row>
        <row r="44">
          <cell r="Q44" t="str">
            <v>060MOB</v>
          </cell>
        </row>
        <row r="45">
          <cell r="Q45" t="str">
            <v>060MSC</v>
          </cell>
        </row>
        <row r="46">
          <cell r="Q46" t="str">
            <v>062TAR</v>
          </cell>
        </row>
        <row r="47">
          <cell r="Q47" t="str">
            <v>063UNI</v>
          </cell>
        </row>
        <row r="48">
          <cell r="Q48" t="str">
            <v>064INN</v>
          </cell>
        </row>
        <row r="49">
          <cell r="Q49" t="str">
            <v>065WEN</v>
          </cell>
        </row>
        <row r="50">
          <cell r="Q50" t="str">
            <v>066UNI</v>
          </cell>
        </row>
        <row r="51">
          <cell r="Q51" t="str">
            <v>067NEW</v>
          </cell>
        </row>
        <row r="52">
          <cell r="Q52" t="str">
            <v>100SKI</v>
          </cell>
        </row>
        <row r="53">
          <cell r="Q53" t="str">
            <v>101LAK</v>
          </cell>
        </row>
        <row r="54">
          <cell r="Q54" t="str">
            <v>103LAV</v>
          </cell>
        </row>
        <row r="55">
          <cell r="Q55" t="str">
            <v>104RIV</v>
          </cell>
        </row>
        <row r="56">
          <cell r="Q56" t="str">
            <v>200MAP</v>
          </cell>
        </row>
        <row r="57">
          <cell r="Q57" t="str">
            <v>201ELV</v>
          </cell>
        </row>
        <row r="58">
          <cell r="Q58" t="str">
            <v>202GRV</v>
          </cell>
        </row>
        <row r="59">
          <cell r="Q59" t="str">
            <v>203FHL</v>
          </cell>
        </row>
        <row r="60">
          <cell r="Q60" t="str">
            <v>204PWP</v>
          </cell>
        </row>
        <row r="61">
          <cell r="Q61" t="str">
            <v>205SAN</v>
          </cell>
        </row>
        <row r="62">
          <cell r="Q62" t="str">
            <v>206CRC</v>
          </cell>
        </row>
        <row r="63">
          <cell r="Q63" t="str">
            <v>207WLP</v>
          </cell>
        </row>
        <row r="64">
          <cell r="Q64" t="str">
            <v>208IND</v>
          </cell>
        </row>
        <row r="65">
          <cell r="Q65" t="str">
            <v>209WAT</v>
          </cell>
        </row>
        <row r="66">
          <cell r="Q66" t="str">
            <v>210SHW</v>
          </cell>
        </row>
        <row r="67">
          <cell r="Q67" t="str">
            <v>211MST</v>
          </cell>
        </row>
        <row r="68">
          <cell r="Q68" t="str">
            <v>212WSQ</v>
          </cell>
        </row>
        <row r="69">
          <cell r="Q69" t="str">
            <v>213SFE</v>
          </cell>
        </row>
        <row r="70">
          <cell r="Q70" t="str">
            <v>214LIB</v>
          </cell>
        </row>
        <row r="71">
          <cell r="Q71" t="str">
            <v>215PRT</v>
          </cell>
        </row>
        <row r="72">
          <cell r="Q72" t="str">
            <v>216CHR</v>
          </cell>
        </row>
        <row r="73">
          <cell r="Q73" t="str">
            <v>217CRT</v>
          </cell>
        </row>
        <row r="74">
          <cell r="Q74" t="str">
            <v>218RED</v>
          </cell>
        </row>
        <row r="75">
          <cell r="Q75" t="str">
            <v>219BUT</v>
          </cell>
        </row>
        <row r="76">
          <cell r="Q76" t="str">
            <v>220BIT</v>
          </cell>
        </row>
        <row r="77">
          <cell r="Q77" t="str">
            <v>221HIP</v>
          </cell>
        </row>
        <row r="78">
          <cell r="Q78" t="str">
            <v>222WST</v>
          </cell>
        </row>
        <row r="79">
          <cell r="Q79" t="str">
            <v>223RIV</v>
          </cell>
        </row>
        <row r="80">
          <cell r="Q80" t="str">
            <v>224CC1</v>
          </cell>
        </row>
        <row r="81">
          <cell r="Q81" t="str">
            <v>224CC2</v>
          </cell>
        </row>
        <row r="82">
          <cell r="Q82" t="str">
            <v>226VIL</v>
          </cell>
        </row>
        <row r="83">
          <cell r="Q83" t="str">
            <v>227DBL</v>
          </cell>
        </row>
        <row r="84">
          <cell r="Q84" t="str">
            <v>228ROL</v>
          </cell>
        </row>
        <row r="85">
          <cell r="Q85" t="str">
            <v>229CRY</v>
          </cell>
        </row>
        <row r="86">
          <cell r="Q86" t="str">
            <v>230WAR</v>
          </cell>
        </row>
        <row r="87">
          <cell r="Q87" t="str">
            <v>231HER</v>
          </cell>
        </row>
        <row r="88">
          <cell r="Q88" t="str">
            <v>232TWI</v>
          </cell>
        </row>
        <row r="89">
          <cell r="Q89" t="str">
            <v>233SBZ</v>
          </cell>
        </row>
        <row r="90">
          <cell r="Q90" t="str">
            <v>234WRD</v>
          </cell>
        </row>
        <row r="91">
          <cell r="Q91" t="str">
            <v>235SHE</v>
          </cell>
        </row>
        <row r="92">
          <cell r="Q92" t="str">
            <v>236BAR</v>
          </cell>
        </row>
        <row r="93">
          <cell r="Q93" t="str">
            <v>237KIM</v>
          </cell>
        </row>
        <row r="94">
          <cell r="Q94" t="str">
            <v>238SPI</v>
          </cell>
        </row>
        <row r="95">
          <cell r="Q95" t="str">
            <v>239DAV</v>
          </cell>
        </row>
        <row r="96">
          <cell r="Q96" t="str">
            <v>240BUR</v>
          </cell>
        </row>
        <row r="97">
          <cell r="Q97" t="str">
            <v>241GER</v>
          </cell>
        </row>
        <row r="98">
          <cell r="Q98" t="str">
            <v>242STO</v>
          </cell>
        </row>
        <row r="99">
          <cell r="Q99" t="str">
            <v>243LWN</v>
          </cell>
        </row>
        <row r="100">
          <cell r="Q100" t="str">
            <v>244MID</v>
          </cell>
        </row>
        <row r="101">
          <cell r="Q101" t="str">
            <v>245PLA</v>
          </cell>
        </row>
        <row r="102">
          <cell r="Q102" t="str">
            <v>249CLK</v>
          </cell>
        </row>
        <row r="103">
          <cell r="Q103" t="str">
            <v>250THI</v>
          </cell>
        </row>
        <row r="104">
          <cell r="Q104" t="str">
            <v>251RIV</v>
          </cell>
        </row>
        <row r="105">
          <cell r="Q105" t="str">
            <v>252LIN</v>
          </cell>
        </row>
        <row r="106">
          <cell r="Q106" t="str">
            <v>253CN1</v>
          </cell>
        </row>
        <row r="107">
          <cell r="Q107" t="str">
            <v>253CN2</v>
          </cell>
        </row>
        <row r="108">
          <cell r="Q108" t="str">
            <v>254SAG</v>
          </cell>
        </row>
        <row r="109">
          <cell r="Q109" t="str">
            <v>256KNG</v>
          </cell>
        </row>
        <row r="110">
          <cell r="Q110" t="str">
            <v>257SPE</v>
          </cell>
        </row>
        <row r="111">
          <cell r="Q111" t="str">
            <v>258WIL</v>
          </cell>
        </row>
        <row r="112">
          <cell r="Q112" t="str">
            <v>259TAY</v>
          </cell>
        </row>
        <row r="113">
          <cell r="Q113" t="str">
            <v>260MOO</v>
          </cell>
        </row>
        <row r="114">
          <cell r="Q114" t="str">
            <v>261FIT</v>
          </cell>
        </row>
        <row r="115">
          <cell r="Q115" t="str">
            <v>262FAI</v>
          </cell>
        </row>
        <row r="116">
          <cell r="Q116" t="str">
            <v>264FOX</v>
          </cell>
        </row>
        <row r="117">
          <cell r="Q117" t="str">
            <v>265OAK</v>
          </cell>
        </row>
        <row r="118">
          <cell r="Q118" t="str">
            <v>266MEQ</v>
          </cell>
        </row>
        <row r="119">
          <cell r="Q119" t="str">
            <v>268SPR</v>
          </cell>
        </row>
        <row r="120">
          <cell r="Q120" t="str">
            <v>269PAR</v>
          </cell>
        </row>
        <row r="121">
          <cell r="Q121" t="str">
            <v>270PAR</v>
          </cell>
        </row>
        <row r="122">
          <cell r="Q122" t="str">
            <v>271STH</v>
          </cell>
        </row>
        <row r="123">
          <cell r="Q123" t="str">
            <v>280MRK</v>
          </cell>
        </row>
        <row r="124">
          <cell r="Q124" t="str">
            <v>281AUS</v>
          </cell>
        </row>
        <row r="125">
          <cell r="Q125" t="str">
            <v>282ST1</v>
          </cell>
        </row>
        <row r="126">
          <cell r="Q126" t="str">
            <v>282ST2</v>
          </cell>
        </row>
        <row r="127">
          <cell r="Q127" t="str">
            <v>282ST3</v>
          </cell>
        </row>
        <row r="128">
          <cell r="Q128" t="str">
            <v>282ST4</v>
          </cell>
        </row>
        <row r="129">
          <cell r="Q129" t="str">
            <v>282ST5</v>
          </cell>
        </row>
        <row r="130">
          <cell r="Q130" t="str">
            <v>282ST6</v>
          </cell>
        </row>
        <row r="131">
          <cell r="Q131" t="str">
            <v>283SUN</v>
          </cell>
        </row>
        <row r="132">
          <cell r="Q132" t="str">
            <v>284RC1</v>
          </cell>
        </row>
        <row r="133">
          <cell r="Q133" t="str">
            <v>284RC2</v>
          </cell>
        </row>
        <row r="134">
          <cell r="Q134" t="str">
            <v>286TER</v>
          </cell>
        </row>
        <row r="135">
          <cell r="Q135" t="str">
            <v>287HAR</v>
          </cell>
        </row>
        <row r="136">
          <cell r="Q136" t="str">
            <v>288WBR</v>
          </cell>
        </row>
        <row r="137">
          <cell r="Q137" t="str">
            <v>289WWP</v>
          </cell>
        </row>
        <row r="138">
          <cell r="Q138" t="str">
            <v>290BRK</v>
          </cell>
        </row>
        <row r="139">
          <cell r="Q139" t="str">
            <v>291BRN</v>
          </cell>
        </row>
        <row r="140">
          <cell r="Q140" t="str">
            <v>292ROS</v>
          </cell>
        </row>
        <row r="141">
          <cell r="Q141" t="str">
            <v>293ELK</v>
          </cell>
        </row>
        <row r="142">
          <cell r="Q142" t="str">
            <v>294TAC</v>
          </cell>
        </row>
        <row r="143">
          <cell r="Q143" t="str">
            <v>295CVC</v>
          </cell>
        </row>
        <row r="144">
          <cell r="Q144" t="str">
            <v>298NMX</v>
          </cell>
        </row>
        <row r="145">
          <cell r="Q145" t="str">
            <v>299SHE</v>
          </cell>
        </row>
        <row r="146">
          <cell r="Q146" t="str">
            <v>301VKS</v>
          </cell>
        </row>
        <row r="147">
          <cell r="Q147" t="str">
            <v>303DV1</v>
          </cell>
        </row>
        <row r="148">
          <cell r="Q148" t="str">
            <v>303DV2</v>
          </cell>
        </row>
        <row r="149">
          <cell r="Q149" t="str">
            <v>304FRK</v>
          </cell>
        </row>
        <row r="150">
          <cell r="Q150" t="str">
            <v>305CKY</v>
          </cell>
        </row>
        <row r="151">
          <cell r="Q151" t="str">
            <v>939CKY</v>
          </cell>
        </row>
        <row r="152">
          <cell r="Q152" t="str">
            <v>307MKT</v>
          </cell>
        </row>
        <row r="153">
          <cell r="Q153" t="str">
            <v>308BG1</v>
          </cell>
        </row>
        <row r="154">
          <cell r="Q154" t="str">
            <v>308BGV</v>
          </cell>
        </row>
        <row r="155">
          <cell r="Q155" t="str">
            <v>309SLM</v>
          </cell>
        </row>
        <row r="156">
          <cell r="Q156" t="str">
            <v>310BE1</v>
          </cell>
        </row>
        <row r="157">
          <cell r="Q157" t="str">
            <v>310BER</v>
          </cell>
        </row>
        <row r="158">
          <cell r="Q158" t="str">
            <v>311GT1</v>
          </cell>
        </row>
        <row r="159">
          <cell r="Q159" t="str">
            <v>311GTV</v>
          </cell>
        </row>
        <row r="160">
          <cell r="Q160" t="str">
            <v>312WRM</v>
          </cell>
        </row>
        <row r="161">
          <cell r="Q161" t="str">
            <v>314SPF</v>
          </cell>
        </row>
        <row r="162">
          <cell r="Q162" t="str">
            <v>315APL</v>
          </cell>
        </row>
        <row r="163">
          <cell r="Q163" t="str">
            <v>316MER</v>
          </cell>
        </row>
        <row r="164">
          <cell r="Q164" t="str">
            <v>317CTP</v>
          </cell>
        </row>
        <row r="165">
          <cell r="Q165" t="str">
            <v>318BUK</v>
          </cell>
        </row>
        <row r="166">
          <cell r="Q166" t="str">
            <v>319CLP</v>
          </cell>
        </row>
        <row r="167">
          <cell r="Q167" t="str">
            <v>320LAS</v>
          </cell>
        </row>
        <row r="168">
          <cell r="Q168" t="str">
            <v>321BAY</v>
          </cell>
        </row>
        <row r="169">
          <cell r="Q169" t="str">
            <v>322FMT</v>
          </cell>
        </row>
        <row r="170">
          <cell r="Q170" t="str">
            <v>323ROY</v>
          </cell>
        </row>
        <row r="171">
          <cell r="Q171" t="str">
            <v>324CRS</v>
          </cell>
        </row>
        <row r="172">
          <cell r="Q172" t="str">
            <v>325TNT</v>
          </cell>
        </row>
        <row r="173">
          <cell r="Q173" t="str">
            <v>326LMC</v>
          </cell>
        </row>
        <row r="174">
          <cell r="Q174" t="str">
            <v>327CL1</v>
          </cell>
        </row>
        <row r="175">
          <cell r="Q175" t="str">
            <v>327CL2</v>
          </cell>
        </row>
        <row r="176">
          <cell r="Q176" t="str">
            <v>327CLC</v>
          </cell>
        </row>
        <row r="177">
          <cell r="Q177" t="str">
            <v>328BS1</v>
          </cell>
        </row>
        <row r="178">
          <cell r="Q178" t="str">
            <v>328BS2</v>
          </cell>
        </row>
        <row r="179">
          <cell r="Q179" t="str">
            <v>328BS3</v>
          </cell>
        </row>
        <row r="180">
          <cell r="Q180" t="str">
            <v>329WF1</v>
          </cell>
        </row>
        <row r="181">
          <cell r="Q181" t="str">
            <v>329WF2</v>
          </cell>
        </row>
        <row r="182">
          <cell r="Q182" t="str">
            <v>329WF3</v>
          </cell>
        </row>
        <row r="183">
          <cell r="Q183" t="str">
            <v>329WF4</v>
          </cell>
        </row>
        <row r="184">
          <cell r="Q184" t="str">
            <v>330FV1</v>
          </cell>
        </row>
        <row r="185">
          <cell r="Q185" t="str">
            <v>330FV2</v>
          </cell>
        </row>
        <row r="186">
          <cell r="Q186" t="str">
            <v>331OBG</v>
          </cell>
        </row>
        <row r="187">
          <cell r="Q187" t="str">
            <v>332CB1</v>
          </cell>
        </row>
        <row r="188">
          <cell r="Q188" t="str">
            <v>332CB2</v>
          </cell>
        </row>
        <row r="189">
          <cell r="Q189" t="str">
            <v>333CBH</v>
          </cell>
        </row>
        <row r="190">
          <cell r="Q190" t="str">
            <v>334CBH</v>
          </cell>
        </row>
        <row r="191">
          <cell r="Q191" t="str">
            <v>335CBH</v>
          </cell>
        </row>
        <row r="192">
          <cell r="Q192" t="str">
            <v>336CBH</v>
          </cell>
        </row>
        <row r="193">
          <cell r="Q193" t="str">
            <v>902BOP</v>
          </cell>
        </row>
        <row r="194">
          <cell r="Q194" t="str">
            <v>904BMC</v>
          </cell>
        </row>
        <row r="195">
          <cell r="Q195" t="str">
            <v>906SPE</v>
          </cell>
        </row>
        <row r="196">
          <cell r="Q196" t="str">
            <v>907MTM</v>
          </cell>
        </row>
        <row r="197">
          <cell r="Q197" t="str">
            <v>908HOL</v>
          </cell>
        </row>
        <row r="198">
          <cell r="Q198" t="str">
            <v>909ONE</v>
          </cell>
        </row>
        <row r="199">
          <cell r="Q199" t="str">
            <v>910DEL</v>
          </cell>
        </row>
        <row r="200">
          <cell r="Q200" t="str">
            <v>911MON</v>
          </cell>
        </row>
        <row r="201">
          <cell r="Q201" t="str">
            <v>912THU</v>
          </cell>
        </row>
        <row r="202">
          <cell r="Q202" t="str">
            <v>913LKE</v>
          </cell>
        </row>
        <row r="203">
          <cell r="Q203" t="str">
            <v>914AUG</v>
          </cell>
        </row>
        <row r="204">
          <cell r="Q204" t="str">
            <v>915BOY</v>
          </cell>
        </row>
        <row r="205">
          <cell r="Q205" t="str">
            <v>916HOD</v>
          </cell>
        </row>
        <row r="206">
          <cell r="Q206" t="str">
            <v>917MAC</v>
          </cell>
        </row>
        <row r="207">
          <cell r="Q207" t="str">
            <v>918TWC</v>
          </cell>
        </row>
        <row r="208">
          <cell r="Q208" t="str">
            <v>920HUB</v>
          </cell>
        </row>
        <row r="209">
          <cell r="Q209" t="str">
            <v>921LOC</v>
          </cell>
        </row>
        <row r="210">
          <cell r="Q210" t="str">
            <v>922COR</v>
          </cell>
        </row>
        <row r="211">
          <cell r="Q211" t="str">
            <v>923SWO</v>
          </cell>
        </row>
        <row r="212">
          <cell r="Q212" t="str">
            <v>924COL</v>
          </cell>
        </row>
        <row r="213">
          <cell r="Q213" t="str">
            <v>925FOR</v>
          </cell>
        </row>
        <row r="214">
          <cell r="Q214" t="str">
            <v>926FOR</v>
          </cell>
        </row>
        <row r="215">
          <cell r="Q215" t="str">
            <v>927FOR</v>
          </cell>
        </row>
        <row r="216">
          <cell r="Q216" t="str">
            <v>928INS</v>
          </cell>
        </row>
        <row r="217">
          <cell r="Q217" t="str">
            <v>929ILE</v>
          </cell>
        </row>
        <row r="218">
          <cell r="Q218" t="str">
            <v>930ANX</v>
          </cell>
        </row>
        <row r="219">
          <cell r="Q219" t="str">
            <v>931EXP</v>
          </cell>
        </row>
        <row r="220">
          <cell r="Q220" t="str">
            <v>932FLO</v>
          </cell>
        </row>
        <row r="221">
          <cell r="Q221" t="str">
            <v>933MIS</v>
          </cell>
        </row>
        <row r="222">
          <cell r="Q222" t="str">
            <v>934SAM</v>
          </cell>
        </row>
        <row r="223">
          <cell r="Q223" t="str">
            <v>935GEN</v>
          </cell>
        </row>
        <row r="224">
          <cell r="Q224" t="str">
            <v>936FOR</v>
          </cell>
        </row>
        <row r="225">
          <cell r="Q225" t="str">
            <v>937RID</v>
          </cell>
        </row>
        <row r="226">
          <cell r="Q226" t="str">
            <v>938FOR</v>
          </cell>
        </row>
        <row r="227">
          <cell r="Q227" t="str">
            <v>940CAM</v>
          </cell>
        </row>
        <row r="228">
          <cell r="Q228" t="str">
            <v>941GAR</v>
          </cell>
        </row>
        <row r="229">
          <cell r="Q229" t="str">
            <v>942BIS</v>
          </cell>
        </row>
        <row r="230">
          <cell r="Q230" t="str">
            <v>943EST</v>
          </cell>
        </row>
        <row r="231">
          <cell r="Q231" t="str">
            <v>944ED1</v>
          </cell>
        </row>
        <row r="232">
          <cell r="Q232" t="str">
            <v>944ED2</v>
          </cell>
        </row>
        <row r="233">
          <cell r="Q233" t="str">
            <v>945ST1</v>
          </cell>
        </row>
        <row r="234">
          <cell r="Q234" t="str">
            <v>945ST2</v>
          </cell>
        </row>
        <row r="235">
          <cell r="Q235" t="str">
            <v>946MIR</v>
          </cell>
        </row>
        <row r="236">
          <cell r="Q236" t="str">
            <v>947MEA</v>
          </cell>
        </row>
        <row r="237">
          <cell r="Q237" t="str">
            <v>948CRN</v>
          </cell>
        </row>
        <row r="238">
          <cell r="Q238" t="str">
            <v>949BAK</v>
          </cell>
        </row>
        <row r="239">
          <cell r="Q239" t="str">
            <v>950SAL</v>
          </cell>
        </row>
        <row r="240">
          <cell r="Q240" t="str">
            <v>951RIV</v>
          </cell>
        </row>
        <row r="241">
          <cell r="Q241" t="str">
            <v>952MNT</v>
          </cell>
        </row>
        <row r="242">
          <cell r="Q242" t="str">
            <v>953MTC</v>
          </cell>
        </row>
        <row r="243">
          <cell r="Q243" t="str">
            <v>954MAD</v>
          </cell>
        </row>
        <row r="244">
          <cell r="Q244" t="str">
            <v>955DIX</v>
          </cell>
        </row>
        <row r="245">
          <cell r="Q245" t="str">
            <v>956HAR</v>
          </cell>
        </row>
        <row r="246">
          <cell r="Q246" t="str">
            <v>085DAR</v>
          </cell>
        </row>
        <row r="247">
          <cell r="Q247" t="str">
            <v>999ODV</v>
          </cell>
        </row>
        <row r="248">
          <cell r="Q248" t="str">
            <v>900BRD</v>
          </cell>
        </row>
        <row r="249">
          <cell r="Q249" t="str">
            <v>901BRP</v>
          </cell>
        </row>
        <row r="250">
          <cell r="Q250" t="str">
            <v>903BMP</v>
          </cell>
        </row>
        <row r="251">
          <cell r="Q251" t="str">
            <v>905MGT</v>
          </cell>
        </row>
        <row r="252">
          <cell r="Q252" t="str">
            <v>095LEA</v>
          </cell>
        </row>
        <row r="253">
          <cell r="Q253" t="str">
            <v>096PRO</v>
          </cell>
        </row>
        <row r="254">
          <cell r="Q254" t="str">
            <v>097LEG</v>
          </cell>
        </row>
        <row r="255">
          <cell r="Q255" t="str">
            <v>098ACQ</v>
          </cell>
        </row>
        <row r="256">
          <cell r="Q256" t="str">
            <v>099COR</v>
          </cell>
        </row>
        <row r="257">
          <cell r="Q257" t="str">
            <v>CSRES1</v>
          </cell>
        </row>
        <row r="258">
          <cell r="Q258" t="str">
            <v>CSRES2</v>
          </cell>
        </row>
        <row r="259">
          <cell r="Q259" t="str">
            <v>CWAR14</v>
          </cell>
        </row>
        <row r="260">
          <cell r="Q260" t="str">
            <v>CWAR15</v>
          </cell>
        </row>
        <row r="261">
          <cell r="Q261" t="str">
            <v>CWAR16</v>
          </cell>
        </row>
        <row r="262">
          <cell r="Q262" t="str">
            <v>CWR14A</v>
          </cell>
        </row>
        <row r="263">
          <cell r="Q263" t="str">
            <v xml:space="preserve">CORP  </v>
          </cell>
        </row>
        <row r="264">
          <cell r="Q264" t="str">
            <v>CWR15A</v>
          </cell>
        </row>
        <row r="265">
          <cell r="Q265" t="str">
            <v>CWR16A</v>
          </cell>
        </row>
        <row r="266">
          <cell r="Q266" t="str">
            <v xml:space="preserve">DISPO </v>
          </cell>
        </row>
        <row r="267">
          <cell r="Q267" t="str">
            <v>SUSPEN</v>
          </cell>
        </row>
        <row r="268">
          <cell r="Q268" t="str">
            <v>ACQUIS</v>
          </cell>
        </row>
        <row r="269">
          <cell r="Q269" t="str">
            <v xml:space="preserve">CORP  </v>
          </cell>
        </row>
        <row r="270">
          <cell r="Q270" t="str">
            <v xml:space="preserve">LEAS  </v>
          </cell>
        </row>
        <row r="271">
          <cell r="Q271" t="str">
            <v xml:space="preserve">LEGAL </v>
          </cell>
        </row>
        <row r="272">
          <cell r="Q272" t="str">
            <v xml:space="preserve">PMGMT </v>
          </cell>
        </row>
        <row r="273">
          <cell r="Q273" t="str">
            <v>MRGSUB</v>
          </cell>
        </row>
        <row r="274">
          <cell r="Q274" t="str">
            <v>NONCRE</v>
          </cell>
        </row>
        <row r="275">
          <cell r="Q275" t="str">
            <v>RESID1</v>
          </cell>
        </row>
        <row r="276">
          <cell r="Q276" t="str">
            <v>RESID2</v>
          </cell>
        </row>
        <row r="277">
          <cell r="Q277" t="str">
            <v xml:space="preserve">SPE1  </v>
          </cell>
        </row>
        <row r="278">
          <cell r="Q278" t="str">
            <v xml:space="preserve">SPE2  </v>
          </cell>
        </row>
        <row r="279">
          <cell r="Q279" t="str">
            <v xml:space="preserve">SPE3  </v>
          </cell>
        </row>
        <row r="280">
          <cell r="Q280" t="str">
            <v xml:space="preserve">SPE4  </v>
          </cell>
        </row>
        <row r="281">
          <cell r="Q281" t="str">
            <v xml:space="preserve">SPE5  </v>
          </cell>
        </row>
        <row r="282">
          <cell r="Q282" t="str">
            <v xml:space="preserve">SPE6  </v>
          </cell>
        </row>
        <row r="283">
          <cell r="Q283" t="str">
            <v xml:space="preserve">SYN1  </v>
          </cell>
        </row>
        <row r="284">
          <cell r="Q284" t="str">
            <v xml:space="preserve">SYN2  </v>
          </cell>
        </row>
        <row r="285">
          <cell r="Q285" t="str">
            <v xml:space="preserve">WHSL  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t &amp; Loss - Grids"/>
      <sheetName val="Sheet5"/>
      <sheetName val="Balance Sheet"/>
      <sheetName val="Top10Prod Sales"/>
      <sheetName val="Order Information"/>
      <sheetName val="AR,INV,CF DASH"/>
      <sheetName val="Rolling 12 months"/>
      <sheetName val="Profit &amp; Loss"/>
      <sheetName val="Key Expense Detail"/>
      <sheetName val="COS Detail"/>
      <sheetName val="Project Expenditure Inquiry"/>
      <sheetName val="Budget Funds Check"/>
      <sheetName val="Branch Consolidation"/>
      <sheetName val="Top10Deficits"/>
      <sheetName val="Sheet1-Drilldown"/>
      <sheetName val="Profit &amp; Loss - Grids-Drilldown"/>
      <sheetName val="Oracle Financial"/>
    </sheetNames>
    <sheetDataSet>
      <sheetData sheetId="0"/>
      <sheetData sheetId="1"/>
      <sheetData sheetId="2"/>
      <sheetData sheetId="3"/>
      <sheetData sheetId="4">
        <row r="10">
          <cell r="AN10" t="str">
            <v>*</v>
          </cell>
        </row>
      </sheetData>
      <sheetData sheetId="5"/>
      <sheetData sheetId="6">
        <row r="2">
          <cell r="B2">
            <v>7</v>
          </cell>
        </row>
        <row r="3">
          <cell r="B3">
            <v>2007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Inquiry"/>
      <sheetName val="Orders &amp; Inventory Summary"/>
      <sheetName val="Order Information"/>
      <sheetName val="MultiERP"/>
      <sheetName val="Profit &amp; Loss - Grids"/>
      <sheetName val="ConvertReport"/>
      <sheetName val="%ofSales"/>
      <sheetName val="Purchase Order"/>
      <sheetName val="Dashboard"/>
      <sheetName val="ActVBudget"/>
      <sheetName val="Act v. Bud Dashboard"/>
      <sheetName val="Rolling 12 Months Actuals"/>
      <sheetName val="Rolling 6 Months ActVBudg"/>
      <sheetName val="Rolling 12 months Budget"/>
      <sheetName val="Project Expenditure Inquiry"/>
      <sheetName val="Budget Funds Check (2)"/>
      <sheetName val="Parms"/>
      <sheetName val="Sheet2-Drilldown"/>
      <sheetName val="Profit &amp; Loss - Grids-Drilldow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M"/>
      <sheetName val="Distribution Control"/>
      <sheetName val="Portfolio Snapshot"/>
      <sheetName val="MRI AR Aging"/>
      <sheetName val="Rent Roll Summary"/>
      <sheetName val="RM Rent Roll"/>
      <sheetName val="MRI Rent Roll"/>
      <sheetName val="Yardi Rents"/>
      <sheetName val="Dashboard"/>
      <sheetName val="JOBCOST"/>
      <sheetName val="Lease"/>
      <sheetName val="Lease_Dash"/>
      <sheetName val="Weekly Leases Report"/>
      <sheetName val="Current Ratios"/>
      <sheetName val="Working Capital"/>
      <sheetName val="ROE Dashboard"/>
      <sheetName val="Property Master_Retail_Co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>
        <row r="17">
          <cell r="D17" t="str">
            <v>Mar 2015</v>
          </cell>
        </row>
      </sheetData>
      <sheetData sheetId="9" refreshError="1"/>
      <sheetData sheetId="10" refreshError="1"/>
      <sheetData sheetId="11" refreshError="1"/>
      <sheetData sheetId="12"/>
      <sheetData sheetId="13">
        <row r="11">
          <cell r="E11">
            <v>1000000</v>
          </cell>
        </row>
      </sheetData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  <sheetName val="Permian"/>
      <sheetName val="N.La"/>
      <sheetName val="Corp"/>
      <sheetName val="CC"/>
      <sheetName val="Sheet1"/>
      <sheetName val="Forecast"/>
      <sheetName val="CAPEX"/>
      <sheetName val="SumConsol"/>
      <sheetName val="COA"/>
      <sheetName val="Structure"/>
      <sheetName val="OM n GA"/>
      <sheetName val="IS2015"/>
      <sheetName val="BS2015"/>
      <sheetName val="2015 TB"/>
      <sheetName val="ZFICO"/>
      <sheetName val="CAP_DET"/>
      <sheetName val="BUD"/>
      <sheetName val="Budget"/>
      <sheetName val="Budget 2"/>
      <sheetName val="Bud Cap"/>
      <sheetName val="2014 BS"/>
      <sheetName val="2014 IS"/>
      <sheetName val="2013 TB"/>
      <sheetName val="2013 IS"/>
      <sheetName val="2013 BS"/>
      <sheetName val="2014 TB"/>
      <sheetName val="Compan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Set Hierarchy (Level 1)</v>
          </cell>
          <cell r="B1" t="str">
            <v>Set Hierarchy (Level 2)</v>
          </cell>
          <cell r="C1" t="str">
            <v>Set Hierarchy (Level 3)</v>
          </cell>
          <cell r="D1" t="str">
            <v>Set Hierarchy (Level 4)</v>
          </cell>
          <cell r="O1" t="str">
            <v>JAN</v>
          </cell>
          <cell r="P1" t="str">
            <v>FEB</v>
          </cell>
          <cell r="Q1" t="str">
            <v>MAR</v>
          </cell>
          <cell r="R1" t="str">
            <v>APR</v>
          </cell>
          <cell r="S1" t="str">
            <v>MAY</v>
          </cell>
          <cell r="T1" t="str">
            <v>JUN</v>
          </cell>
          <cell r="U1" t="str">
            <v>JUL</v>
          </cell>
          <cell r="V1" t="str">
            <v>AUG</v>
          </cell>
          <cell r="W1" t="str">
            <v>SEP</v>
          </cell>
          <cell r="X1" t="str">
            <v>OCT</v>
          </cell>
          <cell r="Y1" t="str">
            <v>NOV</v>
          </cell>
          <cell r="Z1" t="str">
            <v>DEC</v>
          </cell>
          <cell r="AA1" t="str">
            <v>Total</v>
          </cell>
        </row>
        <row r="2">
          <cell r="A2" t="str">
            <v>Curent Assets</v>
          </cell>
          <cell r="B2" t="str">
            <v>Cash &amp; Cash Equivalent</v>
          </cell>
          <cell r="C2" t="str">
            <v>Cash &amp; Cash Equivalent</v>
          </cell>
          <cell r="D2" t="str">
            <v>Not Applicable</v>
          </cell>
          <cell r="O2">
            <v>34855451.359999999</v>
          </cell>
          <cell r="P2">
            <v>14109403.939999999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14109403.939999999</v>
          </cell>
        </row>
        <row r="3">
          <cell r="A3" t="str">
            <v>Curent Assets</v>
          </cell>
          <cell r="B3" t="str">
            <v>Cash &amp; Cash Equivalent</v>
          </cell>
          <cell r="C3" t="str">
            <v>Cash &amp; Cash Equivalent</v>
          </cell>
          <cell r="D3" t="str">
            <v>Not Applicable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</row>
        <row r="4">
          <cell r="A4" t="str">
            <v>Curent Assets</v>
          </cell>
          <cell r="B4" t="str">
            <v>Cash &amp; Cash Equivalent</v>
          </cell>
          <cell r="C4" t="str">
            <v>Cash &amp; Cash Equivalent</v>
          </cell>
          <cell r="D4" t="str">
            <v>Not Applicable</v>
          </cell>
          <cell r="O4">
            <v>9330353.9499999993</v>
          </cell>
          <cell r="P4">
            <v>16989313.77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16989313.77</v>
          </cell>
        </row>
        <row r="5">
          <cell r="A5" t="str">
            <v>Curent Assets</v>
          </cell>
          <cell r="B5" t="str">
            <v>Cash &amp; Cash Equivalent</v>
          </cell>
          <cell r="C5" t="str">
            <v>Cash &amp; Cash Equivalent</v>
          </cell>
          <cell r="D5" t="str">
            <v>Not Applicable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A6" t="str">
            <v>Curent Assets</v>
          </cell>
          <cell r="B6" t="str">
            <v>Cash &amp; Cash Equivalent</v>
          </cell>
          <cell r="C6" t="str">
            <v>Cash &amp; Cash Equivalent</v>
          </cell>
          <cell r="D6" t="str">
            <v>Not Applicable</v>
          </cell>
          <cell r="O6">
            <v>4399653.04</v>
          </cell>
          <cell r="P6">
            <v>2400463.71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2400463.71</v>
          </cell>
        </row>
        <row r="7">
          <cell r="A7" t="str">
            <v>Curent Assets</v>
          </cell>
          <cell r="B7" t="str">
            <v>Accounts &amp; Notes Receivable</v>
          </cell>
          <cell r="C7" t="str">
            <v>Accounts &amp; Notes Rec</v>
          </cell>
          <cell r="D7" t="str">
            <v>Not Applicable</v>
          </cell>
          <cell r="O7">
            <v>56449.62</v>
          </cell>
          <cell r="P7">
            <v>128580.08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128580.08</v>
          </cell>
        </row>
        <row r="8">
          <cell r="A8" t="str">
            <v>Curent Assets</v>
          </cell>
          <cell r="B8" t="str">
            <v>Accounts &amp; Notes Receivable</v>
          </cell>
          <cell r="C8" t="str">
            <v>Accounts &amp; Notes Rec</v>
          </cell>
          <cell r="D8" t="str">
            <v>Not Applicable</v>
          </cell>
          <cell r="O8">
            <v>21633.26</v>
          </cell>
          <cell r="P8">
            <v>81156.679999999993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81156.679999999993</v>
          </cell>
        </row>
        <row r="9">
          <cell r="A9" t="str">
            <v>Curent Assets</v>
          </cell>
          <cell r="B9" t="str">
            <v>Accounts &amp; Notes Receivable</v>
          </cell>
          <cell r="C9" t="str">
            <v>Accounts &amp; Notes Rec Related Party</v>
          </cell>
          <cell r="D9" t="str">
            <v>Not Applicable</v>
          </cell>
          <cell r="O9">
            <v>0</v>
          </cell>
          <cell r="P9">
            <v>75352.22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75352.22</v>
          </cell>
        </row>
        <row r="10">
          <cell r="A10" t="str">
            <v>Curent Assets</v>
          </cell>
          <cell r="B10" t="str">
            <v>Accounts &amp; Notes Receivable</v>
          </cell>
          <cell r="C10" t="str">
            <v>Accounts &amp; Notes Rec - Affiliate</v>
          </cell>
          <cell r="D10" t="str">
            <v>Not Applicable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A11" t="str">
            <v>Curent Assets</v>
          </cell>
          <cell r="B11" t="str">
            <v>Accounts &amp; Notes Receivable</v>
          </cell>
          <cell r="C11" t="str">
            <v>Accounts &amp; Notes Rec - Affiliate</v>
          </cell>
          <cell r="D11" t="str">
            <v>Not Applicable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A12" t="str">
            <v>Curent Assets</v>
          </cell>
          <cell r="B12" t="str">
            <v>Accounts &amp; Notes Receivable</v>
          </cell>
          <cell r="C12" t="str">
            <v>Accounts &amp; Notes Rec - Affiliate</v>
          </cell>
          <cell r="D12" t="str">
            <v>Not Applicable</v>
          </cell>
          <cell r="O12">
            <v>-3063055.03</v>
          </cell>
          <cell r="P12">
            <v>-4255724.71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-4255724.71</v>
          </cell>
        </row>
        <row r="13">
          <cell r="A13" t="str">
            <v>Curent Assets</v>
          </cell>
          <cell r="B13" t="str">
            <v>Accounts &amp; Notes Receivable</v>
          </cell>
          <cell r="C13" t="str">
            <v>Accounts &amp; Notes Rec - Affiliate</v>
          </cell>
          <cell r="D13" t="str">
            <v>Not Applicable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A14" t="str">
            <v>Curent Assets</v>
          </cell>
          <cell r="B14" t="str">
            <v>Accounts &amp; Notes Receivable</v>
          </cell>
          <cell r="C14" t="str">
            <v>Accounts &amp; Notes Rec - Affiliate</v>
          </cell>
          <cell r="D14" t="str">
            <v>Not Applicable</v>
          </cell>
          <cell r="O14">
            <v>3063055.03</v>
          </cell>
          <cell r="P14">
            <v>4255724.71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4255724.71</v>
          </cell>
        </row>
        <row r="15">
          <cell r="A15" t="str">
            <v>Curent Assets</v>
          </cell>
          <cell r="B15" t="str">
            <v>Accounts &amp; Notes Receivable</v>
          </cell>
          <cell r="C15" t="str">
            <v>Accounts &amp; Notes Rec - Affiliate</v>
          </cell>
          <cell r="D15" t="str">
            <v>Not Applicable</v>
          </cell>
          <cell r="O15">
            <v>1005557.15</v>
          </cell>
          <cell r="P15">
            <v>3941407.64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3941407.64</v>
          </cell>
        </row>
        <row r="16">
          <cell r="A16" t="str">
            <v>Curent Assets</v>
          </cell>
          <cell r="B16" t="str">
            <v>Accounts &amp; Notes Receivable</v>
          </cell>
          <cell r="C16" t="str">
            <v>Accounts &amp; Notes Rec - Affiliate</v>
          </cell>
          <cell r="D16" t="str">
            <v>Not Applicable</v>
          </cell>
          <cell r="O16">
            <v>-1005557.15</v>
          </cell>
          <cell r="P16">
            <v>-3941407.64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-3941407.64</v>
          </cell>
        </row>
        <row r="17">
          <cell r="A17" t="str">
            <v>Curent Assets</v>
          </cell>
          <cell r="B17" t="str">
            <v>Accounts &amp; Notes Receivable</v>
          </cell>
          <cell r="C17" t="str">
            <v>Accounts &amp; Notes Rec - Affiliate</v>
          </cell>
          <cell r="D17" t="str">
            <v>Not Applicable</v>
          </cell>
          <cell r="O17">
            <v>668933.39</v>
          </cell>
          <cell r="P17">
            <v>1277860.18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1277860.18</v>
          </cell>
        </row>
        <row r="18">
          <cell r="A18" t="str">
            <v>Curent Assets</v>
          </cell>
          <cell r="B18" t="str">
            <v>Accounts &amp; Notes Receivable</v>
          </cell>
          <cell r="C18" t="str">
            <v>Accounts &amp; Notes Rec - Affiliate</v>
          </cell>
          <cell r="D18" t="str">
            <v>Not Applicable</v>
          </cell>
          <cell r="O18">
            <v>-668933.39</v>
          </cell>
          <cell r="P18">
            <v>-1277860.18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-1277860.18</v>
          </cell>
        </row>
        <row r="19">
          <cell r="A19" t="str">
            <v>Curent Assets</v>
          </cell>
          <cell r="B19" t="str">
            <v>Accounts &amp; Notes Receivable</v>
          </cell>
          <cell r="C19" t="str">
            <v>Accounts &amp; Notes Rec - Affiliate</v>
          </cell>
          <cell r="D19" t="str">
            <v>Not Applicable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A20" t="str">
            <v>Curent Assets</v>
          </cell>
          <cell r="B20" t="str">
            <v>Accounts &amp; Notes Receivable</v>
          </cell>
          <cell r="C20" t="str">
            <v>Accounts &amp; Notes Rec - Affiliate</v>
          </cell>
          <cell r="D20" t="str">
            <v>Not Applicable</v>
          </cell>
          <cell r="O20">
            <v>57406.86</v>
          </cell>
          <cell r="P20">
            <v>112160.51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112160.51</v>
          </cell>
        </row>
        <row r="21">
          <cell r="A21" t="str">
            <v>Curent Assets</v>
          </cell>
          <cell r="B21" t="str">
            <v>Accounts &amp; Notes Receivable</v>
          </cell>
          <cell r="C21" t="str">
            <v>Accounts &amp; Notes Rec - Affiliate</v>
          </cell>
          <cell r="D21" t="str">
            <v>Not Applicable</v>
          </cell>
          <cell r="O21">
            <v>-103.57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Curent Assets</v>
          </cell>
          <cell r="B22" t="str">
            <v>Accounts &amp; Notes Receivable</v>
          </cell>
          <cell r="C22" t="str">
            <v>Accounts &amp; Notes Rec - Affiliate</v>
          </cell>
          <cell r="D22" t="str">
            <v>Not Applicable</v>
          </cell>
          <cell r="O22">
            <v>-57406.86</v>
          </cell>
          <cell r="P22">
            <v>-112160.51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-112160.51</v>
          </cell>
        </row>
        <row r="23">
          <cell r="A23" t="str">
            <v>Curent Assets</v>
          </cell>
          <cell r="B23" t="str">
            <v>Accounts &amp; Notes Receivable</v>
          </cell>
          <cell r="C23" t="str">
            <v>Accounts &amp; Notes Rec - Affiliate</v>
          </cell>
          <cell r="D23" t="str">
            <v>Not Applicable</v>
          </cell>
          <cell r="O23">
            <v>103.57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A24" t="str">
            <v>Curent Assets</v>
          </cell>
          <cell r="B24" t="str">
            <v>Accounts &amp; Notes Receivable</v>
          </cell>
          <cell r="C24" t="str">
            <v>Accounts &amp; Notes Rec - Affiliate</v>
          </cell>
          <cell r="D24" t="str">
            <v>Not Applicable</v>
          </cell>
          <cell r="O24">
            <v>996653.96</v>
          </cell>
          <cell r="P24">
            <v>1940601.21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1940601.21</v>
          </cell>
        </row>
        <row r="25">
          <cell r="A25" t="str">
            <v>Curent Assets</v>
          </cell>
          <cell r="B25" t="str">
            <v>Accounts &amp; Notes Receivable</v>
          </cell>
          <cell r="C25" t="str">
            <v>Accounts &amp; Notes Rec - Affiliate</v>
          </cell>
          <cell r="D25" t="str">
            <v>Not Applicable</v>
          </cell>
          <cell r="O25">
            <v>-996653.96</v>
          </cell>
          <cell r="P25">
            <v>-1940601.21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-1940601.21</v>
          </cell>
        </row>
        <row r="26">
          <cell r="A26" t="str">
            <v>Curent Assets</v>
          </cell>
          <cell r="B26" t="str">
            <v>Accounts &amp; Notes Receivable</v>
          </cell>
          <cell r="C26" t="str">
            <v>Accounts &amp; Notes Rec - Affiliate</v>
          </cell>
          <cell r="D26" t="str">
            <v>Not Applicable</v>
          </cell>
          <cell r="O26">
            <v>-2051990.17</v>
          </cell>
          <cell r="P26">
            <v>-2073786.68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-2073786.68</v>
          </cell>
        </row>
        <row r="27">
          <cell r="A27" t="str">
            <v>Curent Assets</v>
          </cell>
          <cell r="B27" t="str">
            <v>Accounts &amp; Notes Receivable</v>
          </cell>
          <cell r="C27" t="str">
            <v>Accounts &amp; Notes Rec - Affiliate</v>
          </cell>
          <cell r="D27" t="str">
            <v>Not Applicable</v>
          </cell>
          <cell r="O27">
            <v>28414.52</v>
          </cell>
          <cell r="P27">
            <v>50211.03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50211.03</v>
          </cell>
        </row>
        <row r="28">
          <cell r="A28" t="str">
            <v>Curent Assets</v>
          </cell>
          <cell r="B28" t="str">
            <v>Accounts &amp; Notes Receivable</v>
          </cell>
          <cell r="C28" t="str">
            <v>Accounts &amp; Notes Rec - Affiliate</v>
          </cell>
          <cell r="D28" t="str">
            <v>Not Applicable</v>
          </cell>
          <cell r="O28">
            <v>2023575.65</v>
          </cell>
          <cell r="P28">
            <v>2023575.65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2023575.65</v>
          </cell>
        </row>
        <row r="29">
          <cell r="A29" t="str">
            <v>Curent Assets</v>
          </cell>
          <cell r="B29" t="str">
            <v>Accounts &amp; Notes Receivable</v>
          </cell>
          <cell r="C29" t="str">
            <v>Accounts &amp; Notes Rec - Affiliate</v>
          </cell>
          <cell r="D29" t="str">
            <v>Not Applicable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30" t="str">
            <v>Curent Assets</v>
          </cell>
          <cell r="B30" t="str">
            <v>Accounts &amp; Notes Receivable</v>
          </cell>
          <cell r="C30" t="str">
            <v>Accounts &amp; Notes Rec - Affiliate</v>
          </cell>
          <cell r="D30" t="str">
            <v>Not Applicable</v>
          </cell>
          <cell r="O30">
            <v>6605648.4900000002</v>
          </cell>
          <cell r="P30">
            <v>24086271.239999998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24086271.239999998</v>
          </cell>
        </row>
        <row r="31">
          <cell r="A31" t="str">
            <v>Curent Assets</v>
          </cell>
          <cell r="B31" t="str">
            <v>Accounts &amp; Notes Receivable</v>
          </cell>
          <cell r="C31" t="str">
            <v>Accounts &amp; Notes Rec - Affiliate</v>
          </cell>
          <cell r="D31" t="str">
            <v>Not Applicable</v>
          </cell>
          <cell r="O31">
            <v>-6605648.4900000002</v>
          </cell>
          <cell r="P31">
            <v>-24087358.559999999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-24087358.559999999</v>
          </cell>
        </row>
        <row r="32">
          <cell r="A32" t="str">
            <v>Curent Assets</v>
          </cell>
          <cell r="B32" t="str">
            <v>Accounts &amp; Notes Receivable</v>
          </cell>
          <cell r="C32" t="str">
            <v>Accounts &amp; Notes Rec - Affiliate</v>
          </cell>
          <cell r="D32" t="str">
            <v>Not Applicable</v>
          </cell>
          <cell r="O32">
            <v>0</v>
          </cell>
          <cell r="P32">
            <v>1087.32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1087.32</v>
          </cell>
        </row>
        <row r="33">
          <cell r="A33" t="str">
            <v>Curent Assets</v>
          </cell>
          <cell r="B33" t="str">
            <v>Accounts &amp; Notes Receivable</v>
          </cell>
          <cell r="C33" t="str">
            <v>Accounts &amp; Notes Rec - Affiliate</v>
          </cell>
          <cell r="D33" t="str">
            <v>Not Applicable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A34" t="str">
            <v>Curent Assets</v>
          </cell>
          <cell r="B34" t="str">
            <v>Accounts &amp; Notes Receivable</v>
          </cell>
          <cell r="C34" t="str">
            <v>Accounts &amp; Notes Rec - Affiliate</v>
          </cell>
          <cell r="D34" t="str">
            <v>Not Applicable</v>
          </cell>
          <cell r="O34">
            <v>3072061.93</v>
          </cell>
          <cell r="P34">
            <v>4335507.96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4335507.96</v>
          </cell>
        </row>
        <row r="35">
          <cell r="A35" t="str">
            <v>Curent Assets</v>
          </cell>
          <cell r="B35" t="str">
            <v>Accounts &amp; Notes Receivable</v>
          </cell>
          <cell r="C35" t="str">
            <v>Accounts &amp; Notes Rec - Affiliate</v>
          </cell>
          <cell r="D35" t="str">
            <v>Not Applicable</v>
          </cell>
          <cell r="O35">
            <v>-4474796.3499999996</v>
          </cell>
          <cell r="P35">
            <v>-5812005.5300000003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-5812005.5300000003</v>
          </cell>
        </row>
        <row r="36">
          <cell r="A36" t="str">
            <v>Curent Assets</v>
          </cell>
          <cell r="B36" t="str">
            <v>Accounts &amp; Notes Receivable</v>
          </cell>
          <cell r="C36" t="str">
            <v>Accounts &amp; Notes Rec - Affiliate</v>
          </cell>
          <cell r="D36" t="str">
            <v>Not Applicable</v>
          </cell>
          <cell r="O36">
            <v>1402734.42</v>
          </cell>
          <cell r="P36">
            <v>1476497.57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1476497.57</v>
          </cell>
        </row>
        <row r="37">
          <cell r="A37" t="str">
            <v>Curent Assets</v>
          </cell>
          <cell r="B37" t="str">
            <v>Accounts &amp; Notes Receivable</v>
          </cell>
          <cell r="C37" t="str">
            <v>Accounts &amp; Notes Rec - Affiliate</v>
          </cell>
          <cell r="D37" t="str">
            <v>Not Applicable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Curent Assets</v>
          </cell>
          <cell r="B38" t="str">
            <v>Accounts &amp; Notes Receivable</v>
          </cell>
          <cell r="C38" t="str">
            <v>Accounts &amp; Notes Rec - Affiliate</v>
          </cell>
          <cell r="D38" t="str">
            <v>Not Applicable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A39" t="str">
            <v>Curent Assets</v>
          </cell>
          <cell r="B39" t="str">
            <v>Accounts &amp; Notes Receivable</v>
          </cell>
          <cell r="C39" t="str">
            <v>Accounts &amp; Notes Rec - Affiliate</v>
          </cell>
          <cell r="D39" t="str">
            <v>Not Applicable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0">
          <cell r="A40" t="str">
            <v>Curent Assets</v>
          </cell>
          <cell r="B40" t="str">
            <v>Accounts &amp; Notes Receivable</v>
          </cell>
          <cell r="C40" t="str">
            <v>Accounts &amp; Notes Rec - Affiliate</v>
          </cell>
          <cell r="D40" t="str">
            <v>Not Applicable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A41" t="str">
            <v>Curent Assets</v>
          </cell>
          <cell r="B41" t="str">
            <v>Accounts &amp; Notes Receivable</v>
          </cell>
          <cell r="C41" t="str">
            <v>Accounts &amp; Notes Rec - Affiliate</v>
          </cell>
          <cell r="D41" t="str">
            <v>Not Applicable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A42" t="str">
            <v>Curent Assets</v>
          </cell>
          <cell r="B42" t="str">
            <v>Accounts &amp; Notes Receivable</v>
          </cell>
          <cell r="C42" t="str">
            <v>Accounts &amp; Notes Receivable - Other</v>
          </cell>
          <cell r="D42" t="str">
            <v>Not Applicable</v>
          </cell>
          <cell r="O42">
            <v>25718.79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A43" t="str">
            <v>Curent Assets</v>
          </cell>
          <cell r="B43" t="str">
            <v>Accounts &amp; Notes Receivable</v>
          </cell>
          <cell r="C43" t="str">
            <v>Accounts &amp; Notes Receivable - Other</v>
          </cell>
          <cell r="D43" t="str">
            <v>Not Applicable</v>
          </cell>
          <cell r="O43">
            <v>605413.06000000006</v>
          </cell>
          <cell r="P43">
            <v>605413.06000000006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605413.06000000006</v>
          </cell>
        </row>
        <row r="44">
          <cell r="A44" t="str">
            <v>Curent Assets</v>
          </cell>
          <cell r="B44" t="str">
            <v>Accounts &amp; Notes Receivable</v>
          </cell>
          <cell r="C44" t="str">
            <v>Accounts &amp; Notes Receivable - Other</v>
          </cell>
          <cell r="D44" t="str">
            <v>Not Applicable</v>
          </cell>
          <cell r="O44">
            <v>1785567.55</v>
          </cell>
          <cell r="P44">
            <v>2709185.83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2709185.83</v>
          </cell>
        </row>
        <row r="45">
          <cell r="A45" t="str">
            <v>Curent Assets</v>
          </cell>
          <cell r="B45" t="str">
            <v>Accounts &amp; Notes Receivable</v>
          </cell>
          <cell r="C45" t="str">
            <v>Accounts &amp; Notes Receivable - Other</v>
          </cell>
          <cell r="D45" t="str">
            <v>Not Applicable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A46" t="str">
            <v>Curent Assets</v>
          </cell>
          <cell r="B46" t="str">
            <v>Accounts &amp; Notes Receivable</v>
          </cell>
          <cell r="C46" t="str">
            <v>Accounts &amp; Notes Receivable - Other</v>
          </cell>
          <cell r="D46" t="str">
            <v>Not Applicable</v>
          </cell>
          <cell r="O46">
            <v>77177.56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A47" t="str">
            <v>Curent Assets</v>
          </cell>
          <cell r="B47" t="str">
            <v>Inventory</v>
          </cell>
          <cell r="C47" t="str">
            <v>Inventory</v>
          </cell>
          <cell r="D47" t="str">
            <v>Not Applicable</v>
          </cell>
          <cell r="O47">
            <v>88910.79</v>
          </cell>
          <cell r="P47">
            <v>101129.74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101129.74</v>
          </cell>
        </row>
        <row r="48">
          <cell r="A48" t="str">
            <v>Curent Assets</v>
          </cell>
          <cell r="B48" t="str">
            <v>Prepayments</v>
          </cell>
          <cell r="C48" t="str">
            <v>Prepayments</v>
          </cell>
          <cell r="D48" t="str">
            <v>Not Applicable</v>
          </cell>
          <cell r="O48">
            <v>77275.839999999997</v>
          </cell>
          <cell r="P48">
            <v>70673.919999999998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70673.919999999998</v>
          </cell>
        </row>
        <row r="49">
          <cell r="A49" t="str">
            <v>Curent Assets</v>
          </cell>
          <cell r="B49" t="str">
            <v>Prepayments</v>
          </cell>
          <cell r="C49" t="str">
            <v>Prepayments</v>
          </cell>
          <cell r="D49" t="str">
            <v>Not Applicable</v>
          </cell>
          <cell r="O49">
            <v>12070.64</v>
          </cell>
          <cell r="P49">
            <v>9875.9699999999993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9875.9699999999993</v>
          </cell>
        </row>
        <row r="50">
          <cell r="A50" t="str">
            <v>Curent Assets</v>
          </cell>
          <cell r="B50" t="str">
            <v>Prepayments</v>
          </cell>
          <cell r="C50" t="str">
            <v>Prepayments</v>
          </cell>
          <cell r="D50" t="str">
            <v>Not Applicable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A51" t="str">
            <v>Curent Assets</v>
          </cell>
          <cell r="B51" t="str">
            <v>Prepayments</v>
          </cell>
          <cell r="C51" t="str">
            <v>Prepayments</v>
          </cell>
          <cell r="D51" t="str">
            <v>Not Applicable</v>
          </cell>
          <cell r="O51">
            <v>7122.36</v>
          </cell>
          <cell r="P51">
            <v>5679.03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5679.03</v>
          </cell>
        </row>
        <row r="52">
          <cell r="A52" t="str">
            <v>Curent Assets</v>
          </cell>
          <cell r="B52" t="str">
            <v>Prepayments</v>
          </cell>
          <cell r="C52" t="str">
            <v>Prepayments</v>
          </cell>
          <cell r="D52" t="str">
            <v>Not Applicable</v>
          </cell>
          <cell r="O52">
            <v>48087.12</v>
          </cell>
          <cell r="P52">
            <v>451308.28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451308.28</v>
          </cell>
        </row>
        <row r="53">
          <cell r="A53" t="str">
            <v>Curent Assets</v>
          </cell>
          <cell r="B53" t="str">
            <v>Prepayments</v>
          </cell>
          <cell r="C53" t="str">
            <v>Prepayments</v>
          </cell>
          <cell r="D53" t="str">
            <v>Not Applicable</v>
          </cell>
          <cell r="O53">
            <v>155228.54999999999</v>
          </cell>
          <cell r="P53">
            <v>135824.97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135824.97</v>
          </cell>
        </row>
        <row r="54">
          <cell r="A54" t="str">
            <v>Curent Assets</v>
          </cell>
          <cell r="B54" t="str">
            <v>Prepayments</v>
          </cell>
          <cell r="C54" t="str">
            <v>Prepayments</v>
          </cell>
          <cell r="D54" t="str">
            <v>Not Applicable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</row>
        <row r="55">
          <cell r="A55" t="str">
            <v>Curent Assets</v>
          </cell>
          <cell r="B55" t="str">
            <v>Prepayments</v>
          </cell>
          <cell r="C55" t="str">
            <v>Prepayments</v>
          </cell>
          <cell r="D55" t="str">
            <v>Not Applicable</v>
          </cell>
          <cell r="O55">
            <v>112697.06</v>
          </cell>
          <cell r="P55">
            <v>84059.76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84059.76</v>
          </cell>
        </row>
        <row r="56">
          <cell r="A56" t="str">
            <v>Curent Assets</v>
          </cell>
          <cell r="B56" t="str">
            <v>Prepayments</v>
          </cell>
          <cell r="C56" t="str">
            <v>Prepayments</v>
          </cell>
          <cell r="D56" t="str">
            <v>Not Applicable</v>
          </cell>
          <cell r="O56">
            <v>725600</v>
          </cell>
          <cell r="P56">
            <v>725600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725600</v>
          </cell>
        </row>
        <row r="57">
          <cell r="A57" t="str">
            <v>Curent Assets</v>
          </cell>
          <cell r="B57" t="str">
            <v>Prepayments</v>
          </cell>
          <cell r="C57" t="str">
            <v>Prepayments</v>
          </cell>
          <cell r="D57" t="str">
            <v>Not Applicable</v>
          </cell>
          <cell r="O57">
            <v>255000</v>
          </cell>
          <cell r="P57">
            <v>240000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240000</v>
          </cell>
        </row>
        <row r="58">
          <cell r="A58" t="str">
            <v>Curent Assets</v>
          </cell>
          <cell r="B58" t="str">
            <v>Prepayments</v>
          </cell>
          <cell r="C58" t="str">
            <v>Prepayments</v>
          </cell>
          <cell r="D58" t="str">
            <v>Not Applicable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A59" t="str">
            <v>Curent Assets</v>
          </cell>
          <cell r="B59" t="str">
            <v>Prepayments</v>
          </cell>
          <cell r="C59" t="str">
            <v>Prepayments</v>
          </cell>
          <cell r="D59" t="str">
            <v>Not Applicable</v>
          </cell>
          <cell r="O59">
            <v>10700</v>
          </cell>
          <cell r="P59">
            <v>12606.46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12606.46</v>
          </cell>
        </row>
        <row r="60">
          <cell r="A60" t="str">
            <v>Curent Assets</v>
          </cell>
          <cell r="B60" t="str">
            <v>Prepayments</v>
          </cell>
          <cell r="C60" t="str">
            <v>Prepayments</v>
          </cell>
          <cell r="D60" t="str">
            <v>Not Applicable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A61" t="str">
            <v>Curent Assets</v>
          </cell>
          <cell r="B61" t="str">
            <v>Prepayments</v>
          </cell>
          <cell r="C61" t="str">
            <v>Prepayments</v>
          </cell>
          <cell r="D61" t="str">
            <v>Not Applicable</v>
          </cell>
          <cell r="O61">
            <v>1951</v>
          </cell>
          <cell r="P61">
            <v>1951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1951</v>
          </cell>
        </row>
        <row r="62">
          <cell r="A62" t="str">
            <v>Curent Assets</v>
          </cell>
          <cell r="B62" t="str">
            <v>Prepayments</v>
          </cell>
          <cell r="C62" t="str">
            <v>Prepayments</v>
          </cell>
          <cell r="D62" t="str">
            <v>Not Applicable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</row>
        <row r="63">
          <cell r="A63" t="str">
            <v>Curent Assets</v>
          </cell>
          <cell r="B63" t="str">
            <v>Prepayments</v>
          </cell>
          <cell r="C63" t="str">
            <v>Prepayments</v>
          </cell>
          <cell r="D63" t="str">
            <v>Not Applicable</v>
          </cell>
          <cell r="O63">
            <v>2000</v>
          </cell>
          <cell r="P63">
            <v>2000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2000</v>
          </cell>
        </row>
        <row r="64">
          <cell r="A64" t="str">
            <v>Curent Assets</v>
          </cell>
          <cell r="B64" t="str">
            <v>Other Current Assets</v>
          </cell>
          <cell r="C64" t="str">
            <v>Other Current Assets</v>
          </cell>
          <cell r="D64" t="str">
            <v>Not Applicable</v>
          </cell>
          <cell r="O64">
            <v>2574436.06</v>
          </cell>
          <cell r="P64">
            <v>2601172.17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2601172.17</v>
          </cell>
        </row>
        <row r="65">
          <cell r="A65" t="str">
            <v>Curent Assets</v>
          </cell>
          <cell r="B65" t="str">
            <v>Other Current Assets</v>
          </cell>
          <cell r="C65" t="str">
            <v>Other Current Assets</v>
          </cell>
          <cell r="D65" t="str">
            <v>Not Applicable</v>
          </cell>
          <cell r="O65">
            <v>700460.95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A66" t="str">
            <v>Curent Assets</v>
          </cell>
          <cell r="B66" t="str">
            <v>Other Current Assets</v>
          </cell>
          <cell r="C66" t="str">
            <v>Other Current Assets</v>
          </cell>
          <cell r="D66" t="str">
            <v>Not Applicable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</row>
        <row r="67">
          <cell r="A67" t="str">
            <v>Curent Assets</v>
          </cell>
          <cell r="B67" t="str">
            <v>Other Current Assets</v>
          </cell>
          <cell r="C67" t="str">
            <v>Other Current Assets</v>
          </cell>
          <cell r="D67" t="str">
            <v>Not Applicable</v>
          </cell>
          <cell r="O67">
            <v>147824.07</v>
          </cell>
          <cell r="P67">
            <v>147824.07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147824.07</v>
          </cell>
        </row>
        <row r="68">
          <cell r="A68" t="str">
            <v>Curent Assets</v>
          </cell>
          <cell r="B68" t="str">
            <v>Other Current Assets</v>
          </cell>
          <cell r="C68" t="str">
            <v>Other Current Assets</v>
          </cell>
          <cell r="D68" t="str">
            <v>Not Applicable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A69" t="str">
            <v>Curent Assets</v>
          </cell>
          <cell r="B69" t="str">
            <v>Other Current Assets</v>
          </cell>
          <cell r="C69" t="str">
            <v>Other Current Assets</v>
          </cell>
          <cell r="D69" t="str">
            <v>Not Applicable</v>
          </cell>
          <cell r="O69">
            <v>3029.4</v>
          </cell>
          <cell r="P69">
            <v>3029.4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3029.4</v>
          </cell>
        </row>
        <row r="70">
          <cell r="A70" t="str">
            <v>Non Current Assets</v>
          </cell>
          <cell r="B70" t="str">
            <v>Plant, Property &amp; Equipment</v>
          </cell>
          <cell r="C70" t="str">
            <v>Plant, Property &amp; Equipment</v>
          </cell>
          <cell r="D70" t="str">
            <v>Not Applicable</v>
          </cell>
          <cell r="O70">
            <v>588318.06999999995</v>
          </cell>
          <cell r="P70">
            <v>602298.49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602298.49</v>
          </cell>
        </row>
        <row r="71">
          <cell r="A71" t="str">
            <v>Non Current Assets</v>
          </cell>
          <cell r="B71" t="str">
            <v>Plant, Property &amp; Equipment</v>
          </cell>
          <cell r="C71" t="str">
            <v>Plant, Property &amp; Equipment</v>
          </cell>
          <cell r="D71" t="str">
            <v>Not Applicable</v>
          </cell>
          <cell r="O71">
            <v>93488238.120000005</v>
          </cell>
          <cell r="P71">
            <v>97936469.569999993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97936469.569999993</v>
          </cell>
        </row>
        <row r="72">
          <cell r="A72" t="str">
            <v>Non Current Assets</v>
          </cell>
          <cell r="B72" t="str">
            <v>Plant, Property &amp; Equipment</v>
          </cell>
          <cell r="C72" t="str">
            <v>Plant, Property &amp; Equipment</v>
          </cell>
          <cell r="D72" t="str">
            <v>Not Applicable</v>
          </cell>
          <cell r="O72">
            <v>16122286.42</v>
          </cell>
          <cell r="P72">
            <v>16125451.18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16125451.18</v>
          </cell>
        </row>
        <row r="73">
          <cell r="A73" t="str">
            <v>Non Current Assets</v>
          </cell>
          <cell r="B73" t="str">
            <v>Plant, Property &amp; Equipment</v>
          </cell>
          <cell r="C73" t="str">
            <v>Plant, Property &amp; Equipment</v>
          </cell>
          <cell r="D73" t="str">
            <v>Not Applicable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A74" t="str">
            <v>Non Current Assets</v>
          </cell>
          <cell r="B74" t="str">
            <v>Plant, Property &amp; Equipment</v>
          </cell>
          <cell r="C74" t="str">
            <v>Plant, Property &amp; Equipment</v>
          </cell>
          <cell r="D74" t="str">
            <v>Not Applicable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5">
          <cell r="A75" t="str">
            <v>Non Current Assets</v>
          </cell>
          <cell r="B75" t="str">
            <v>Plant, Property &amp; Equipment</v>
          </cell>
          <cell r="C75" t="str">
            <v>Plant, Property &amp; Equipment</v>
          </cell>
          <cell r="D75" t="str">
            <v>Not Applicable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A76" t="str">
            <v>Non Current Assets</v>
          </cell>
          <cell r="B76" t="str">
            <v>Plant, Property &amp; Equipment</v>
          </cell>
          <cell r="C76" t="str">
            <v>Plant, Property &amp; Equipment</v>
          </cell>
          <cell r="D76" t="str">
            <v>Not Applicable</v>
          </cell>
          <cell r="O76">
            <v>34843892.829999998</v>
          </cell>
          <cell r="P76">
            <v>30693685.09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30693685.09</v>
          </cell>
        </row>
        <row r="77">
          <cell r="A77" t="str">
            <v>Non Current Assets</v>
          </cell>
          <cell r="B77" t="str">
            <v>Plant, Property &amp; Equipment</v>
          </cell>
          <cell r="C77" t="str">
            <v>Plant, Property &amp; Equipment</v>
          </cell>
          <cell r="D77" t="str">
            <v>Not Applicable</v>
          </cell>
          <cell r="O77">
            <v>0</v>
          </cell>
          <cell r="P77">
            <v>36787.5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36787.5</v>
          </cell>
        </row>
        <row r="78">
          <cell r="A78" t="str">
            <v>Non Current Assets</v>
          </cell>
          <cell r="B78" t="str">
            <v>Plant, Property &amp; Equipment</v>
          </cell>
          <cell r="C78" t="str">
            <v>Plant, Property &amp; Equipment</v>
          </cell>
          <cell r="D78" t="str">
            <v>Not Applicable</v>
          </cell>
          <cell r="O78">
            <v>89342.36</v>
          </cell>
          <cell r="P78">
            <v>101639.29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101639.29</v>
          </cell>
        </row>
        <row r="79">
          <cell r="A79" t="str">
            <v>Non Current Assets</v>
          </cell>
          <cell r="B79" t="str">
            <v>Plant, Property &amp; Equipment</v>
          </cell>
          <cell r="C79" t="str">
            <v>Plant, Property &amp; Equip Intangible</v>
          </cell>
          <cell r="D79" t="str">
            <v>Not Applicable</v>
          </cell>
          <cell r="O79">
            <v>710513.33</v>
          </cell>
          <cell r="P79">
            <v>710513.33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710513.33</v>
          </cell>
        </row>
        <row r="80">
          <cell r="A80" t="str">
            <v>Non Current Assets</v>
          </cell>
          <cell r="B80" t="str">
            <v>Plant, Property &amp; Equipment</v>
          </cell>
          <cell r="C80" t="str">
            <v>Plant, Property &amp; Equip Intangible</v>
          </cell>
          <cell r="D80" t="str">
            <v>Not Applicable</v>
          </cell>
          <cell r="O80">
            <v>4509673.01</v>
          </cell>
          <cell r="P80">
            <v>4776984.6399999997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4776984.6399999997</v>
          </cell>
        </row>
        <row r="81">
          <cell r="A81" t="str">
            <v>Non Current Assets</v>
          </cell>
          <cell r="B81" t="str">
            <v>Plant, Property &amp; Equipment</v>
          </cell>
          <cell r="C81" t="str">
            <v>Plant, Property &amp; Equip Intangible</v>
          </cell>
          <cell r="D81" t="str">
            <v>Not Applicable</v>
          </cell>
          <cell r="O81">
            <v>2480378.73</v>
          </cell>
          <cell r="P81">
            <v>2480378.73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2480378.73</v>
          </cell>
        </row>
        <row r="82">
          <cell r="A82" t="str">
            <v>Non Current Assets</v>
          </cell>
          <cell r="B82" t="str">
            <v>Plant, Property &amp; Equipment</v>
          </cell>
          <cell r="C82" t="str">
            <v>Plant, Property &amp; Equip Intangible</v>
          </cell>
          <cell r="D82" t="str">
            <v>Not Applicable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A83" t="str">
            <v>Non Current Assets</v>
          </cell>
          <cell r="B83" t="str">
            <v>Plant, Property &amp; Equipment</v>
          </cell>
          <cell r="C83" t="str">
            <v>Plant, Property &amp; Equip Intangible</v>
          </cell>
          <cell r="D83" t="str">
            <v>Not Applicable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 t="str">
            <v>Non Current Assets</v>
          </cell>
          <cell r="B84" t="str">
            <v>Plant, Property &amp; Equipment</v>
          </cell>
          <cell r="C84" t="str">
            <v>Plant, Property &amp; Equip Intangible</v>
          </cell>
          <cell r="D84" t="str">
            <v>Not Applicable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5">
          <cell r="A85" t="str">
            <v>Non Current Assets</v>
          </cell>
          <cell r="B85" t="str">
            <v>Plant, Property &amp; Equipment</v>
          </cell>
          <cell r="C85" t="str">
            <v>Plant, Property &amp; Equip Intangible</v>
          </cell>
          <cell r="D85" t="str">
            <v>Not Applicable</v>
          </cell>
          <cell r="O85">
            <v>3420015.61</v>
          </cell>
          <cell r="P85">
            <v>3442527.81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3442527.81</v>
          </cell>
        </row>
        <row r="86">
          <cell r="A86" t="str">
            <v>Non Current Assets</v>
          </cell>
          <cell r="B86" t="str">
            <v>Plant, Property &amp; Equipment</v>
          </cell>
          <cell r="C86" t="str">
            <v>Plant, Property &amp; Equipment</v>
          </cell>
          <cell r="D86" t="str">
            <v>Not Applicable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</row>
        <row r="87">
          <cell r="A87" t="str">
            <v>Non Current Assets</v>
          </cell>
          <cell r="B87" t="str">
            <v>Plant, Property &amp; Equipment</v>
          </cell>
          <cell r="C87" t="str">
            <v>Plant, Property &amp; Equipment</v>
          </cell>
          <cell r="D87" t="str">
            <v>Not Applicable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</row>
        <row r="88">
          <cell r="A88" t="str">
            <v>Non Current Assets</v>
          </cell>
          <cell r="B88" t="str">
            <v>Plant, Property &amp; Equipment</v>
          </cell>
          <cell r="C88" t="str">
            <v>Plant, Property &amp; Equipment</v>
          </cell>
          <cell r="D88" t="str">
            <v>Not Applicable</v>
          </cell>
          <cell r="O88">
            <v>7563392.6699999999</v>
          </cell>
          <cell r="P88">
            <v>6204509.7699999996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6204509.7699999996</v>
          </cell>
        </row>
        <row r="89">
          <cell r="A89" t="str">
            <v>Non Current Assets</v>
          </cell>
          <cell r="B89" t="str">
            <v>Plant, Property &amp; Equipment</v>
          </cell>
          <cell r="C89" t="str">
            <v>Plant, Property &amp; Equipment</v>
          </cell>
          <cell r="D89" t="str">
            <v>Not Applicable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A90" t="str">
            <v>Non Current Assets</v>
          </cell>
          <cell r="B90" t="str">
            <v>Plant, Property &amp; Equipment</v>
          </cell>
          <cell r="C90" t="str">
            <v>Plant, Property &amp; Equipment</v>
          </cell>
          <cell r="D90" t="str">
            <v>Not Applicable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A91" t="str">
            <v>Non Current Assets</v>
          </cell>
          <cell r="B91" t="str">
            <v>Plant, Property &amp; Equipment</v>
          </cell>
          <cell r="C91" t="str">
            <v>Plant, Property &amp; Equipment</v>
          </cell>
          <cell r="D91" t="str">
            <v>Not Applicable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</row>
        <row r="92">
          <cell r="A92" t="str">
            <v>Non Current Assets</v>
          </cell>
          <cell r="B92" t="str">
            <v>Plant, Property &amp; Equipment</v>
          </cell>
          <cell r="C92" t="str">
            <v>Plant, Property &amp; Equipment</v>
          </cell>
          <cell r="D92" t="str">
            <v>Not Applicable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</row>
        <row r="93">
          <cell r="A93" t="str">
            <v>Non Current Assets</v>
          </cell>
          <cell r="B93" t="str">
            <v>Plant, Property &amp; Equipment</v>
          </cell>
          <cell r="C93" t="str">
            <v>Plant, Property &amp; Equipment</v>
          </cell>
          <cell r="D93" t="str">
            <v>Not Applicable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A94" t="str">
            <v>Non Current Assets</v>
          </cell>
          <cell r="B94" t="str">
            <v>Plant, Property &amp; Equipment</v>
          </cell>
          <cell r="C94" t="str">
            <v>Plant, Property &amp; Equipment</v>
          </cell>
          <cell r="D94" t="str">
            <v>Not Applicable</v>
          </cell>
          <cell r="O94">
            <v>107572831.95</v>
          </cell>
          <cell r="P94">
            <v>112827487.92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112827487.92</v>
          </cell>
        </row>
        <row r="95">
          <cell r="A95" t="str">
            <v>Non Current Assets</v>
          </cell>
          <cell r="B95" t="str">
            <v>Plant, Property &amp; Equipment</v>
          </cell>
          <cell r="C95" t="str">
            <v>Plant, Property &amp; Equipment</v>
          </cell>
          <cell r="D95" t="str">
            <v>Not Applicable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</row>
        <row r="96">
          <cell r="A96" t="str">
            <v>Non Current Assets</v>
          </cell>
          <cell r="B96" t="str">
            <v>Plant, Property &amp; Equipment</v>
          </cell>
          <cell r="C96" t="str">
            <v>Plant, Property &amp; Equipment</v>
          </cell>
          <cell r="D96" t="str">
            <v>Not Applicable</v>
          </cell>
          <cell r="O96">
            <v>41027453.600000001</v>
          </cell>
          <cell r="P96">
            <v>41914089.780000001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41914089.780000001</v>
          </cell>
        </row>
        <row r="97">
          <cell r="A97" t="str">
            <v>Non Current Assets</v>
          </cell>
          <cell r="B97" t="str">
            <v>Plant, Property &amp; Equipment</v>
          </cell>
          <cell r="C97" t="str">
            <v>Plant, Property &amp; Equipment</v>
          </cell>
          <cell r="D97" t="str">
            <v>Not Applicable</v>
          </cell>
          <cell r="O97">
            <v>635952.99</v>
          </cell>
          <cell r="P97">
            <v>900134.33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900134.33</v>
          </cell>
        </row>
        <row r="98">
          <cell r="A98" t="str">
            <v>Non Current Assets</v>
          </cell>
          <cell r="B98" t="str">
            <v>Accumulated DD&amp;A</v>
          </cell>
          <cell r="C98" t="str">
            <v>Accumulated DD&amp;A</v>
          </cell>
          <cell r="D98" t="str">
            <v>Not Applicable</v>
          </cell>
          <cell r="O98">
            <v>-82922.16</v>
          </cell>
          <cell r="P98">
            <v>-93030.71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-93030.71</v>
          </cell>
        </row>
        <row r="99">
          <cell r="A99" t="str">
            <v>Non Current Assets</v>
          </cell>
          <cell r="B99" t="str">
            <v>Accumulated DD&amp;A</v>
          </cell>
          <cell r="C99" t="str">
            <v>Accumulated DD&amp;A</v>
          </cell>
          <cell r="D99" t="str">
            <v>Not Applicable</v>
          </cell>
          <cell r="O99">
            <v>-1975733.34</v>
          </cell>
          <cell r="P99">
            <v>-2250850.62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-2250850.62</v>
          </cell>
        </row>
        <row r="100">
          <cell r="A100" t="str">
            <v>Non Current Assets</v>
          </cell>
          <cell r="B100" t="str">
            <v>Accumulated DD&amp;A</v>
          </cell>
          <cell r="C100" t="str">
            <v>Accumulated DD&amp;A</v>
          </cell>
          <cell r="D100" t="str">
            <v>Not Applicable</v>
          </cell>
          <cell r="O100">
            <v>-177549.1</v>
          </cell>
          <cell r="P100">
            <v>-222030.76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-222030.76</v>
          </cell>
        </row>
        <row r="101">
          <cell r="A101" t="str">
            <v>Non Current Assets</v>
          </cell>
          <cell r="B101" t="str">
            <v>Accumulated DD&amp;A</v>
          </cell>
          <cell r="C101" t="str">
            <v>Accumulated DD&amp;A</v>
          </cell>
          <cell r="D101" t="str">
            <v>Not Applicable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</row>
        <row r="102">
          <cell r="A102" t="str">
            <v>Non Current Assets</v>
          </cell>
          <cell r="B102" t="str">
            <v>Accumulated DD&amp;A</v>
          </cell>
          <cell r="C102" t="str">
            <v>Accumulated DD&amp;A</v>
          </cell>
          <cell r="D102" t="str">
            <v>Not Applicable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A103" t="str">
            <v>Non Current Assets</v>
          </cell>
          <cell r="B103" t="str">
            <v>Accumulated DD&amp;A</v>
          </cell>
          <cell r="C103" t="str">
            <v>Accumulated DD&amp;A</v>
          </cell>
          <cell r="D103" t="str">
            <v>Not Applicable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</row>
        <row r="104">
          <cell r="A104" t="str">
            <v>Non Current Assets</v>
          </cell>
          <cell r="B104" t="str">
            <v>Accumulated DD&amp;A</v>
          </cell>
          <cell r="C104" t="str">
            <v>Accumulated DD&amp;A</v>
          </cell>
          <cell r="D104" t="str">
            <v>Not Applicable</v>
          </cell>
          <cell r="O104">
            <v>-205117.28</v>
          </cell>
          <cell r="P104">
            <v>-283507.64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-283507.64</v>
          </cell>
        </row>
        <row r="105">
          <cell r="A105" t="str">
            <v>Non Current Assets</v>
          </cell>
          <cell r="B105" t="str">
            <v>Accumulated DD&amp;A</v>
          </cell>
          <cell r="C105" t="str">
            <v>Accumulated DD&amp;A</v>
          </cell>
          <cell r="D105" t="str">
            <v>Not Applicable</v>
          </cell>
          <cell r="O105">
            <v>0</v>
          </cell>
          <cell r="P105">
            <v>-1226.25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-1226.25</v>
          </cell>
        </row>
        <row r="106">
          <cell r="A106" t="str">
            <v>Non Current Assets</v>
          </cell>
          <cell r="B106" t="str">
            <v>Accumulated DD&amp;A</v>
          </cell>
          <cell r="C106" t="str">
            <v>Accumulated DD&amp;A</v>
          </cell>
          <cell r="D106" t="str">
            <v>Not Applicable</v>
          </cell>
          <cell r="O106">
            <v>-496.36</v>
          </cell>
          <cell r="P106">
            <v>-778.7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-778.7</v>
          </cell>
        </row>
        <row r="107">
          <cell r="A107" t="str">
            <v>Non Current Assets</v>
          </cell>
          <cell r="B107" t="str">
            <v>Accumulated DD&amp;A</v>
          </cell>
          <cell r="C107" t="str">
            <v>Accumulated DD&amp;A Intangible</v>
          </cell>
          <cell r="D107" t="str">
            <v>Not Applicable</v>
          </cell>
          <cell r="O107">
            <v>-57051.87</v>
          </cell>
          <cell r="P107">
            <v>-65805.039999999994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-65805.039999999994</v>
          </cell>
        </row>
        <row r="108">
          <cell r="A108" t="str">
            <v>Non Current Assets</v>
          </cell>
          <cell r="B108" t="str">
            <v>Accumulated DD&amp;A</v>
          </cell>
          <cell r="C108" t="str">
            <v>Accumulated DD&amp;A Intangible</v>
          </cell>
          <cell r="D108" t="str">
            <v>Not Applicable</v>
          </cell>
          <cell r="O108">
            <v>-116132.98</v>
          </cell>
          <cell r="P108">
            <v>-129402.37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-129402.37</v>
          </cell>
        </row>
        <row r="109">
          <cell r="A109" t="str">
            <v>Non Current Assets</v>
          </cell>
          <cell r="B109" t="str">
            <v>Accumulated DD&amp;A</v>
          </cell>
          <cell r="C109" t="str">
            <v>Accumulated DD&amp;A Intangible</v>
          </cell>
          <cell r="D109" t="str">
            <v>Not Applicable</v>
          </cell>
          <cell r="O109">
            <v>-27537.81</v>
          </cell>
          <cell r="P109">
            <v>-34427.82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-34427.82</v>
          </cell>
        </row>
        <row r="110">
          <cell r="A110" t="str">
            <v>Non Current Assets</v>
          </cell>
          <cell r="B110" t="str">
            <v>Accumulated DD&amp;A</v>
          </cell>
          <cell r="C110" t="str">
            <v>Accumulated DD&amp;A Intangible</v>
          </cell>
          <cell r="D110" t="str">
            <v>Not Applicable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11">
          <cell r="A111" t="str">
            <v>Non Current Assets</v>
          </cell>
          <cell r="B111" t="str">
            <v>Accumulated DD&amp;A</v>
          </cell>
          <cell r="C111" t="str">
            <v>Accumulated DD&amp;A Intangible</v>
          </cell>
          <cell r="D111" t="str">
            <v>Not Applicable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</row>
        <row r="112">
          <cell r="A112" t="str">
            <v>Non Current Assets</v>
          </cell>
          <cell r="B112" t="str">
            <v>Accumulated DD&amp;A</v>
          </cell>
          <cell r="C112" t="str">
            <v>Accumulated DD&amp;A Intangible</v>
          </cell>
          <cell r="D112" t="str">
            <v>Not Applicable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</row>
        <row r="113">
          <cell r="A113" t="str">
            <v>Non Current Assets</v>
          </cell>
          <cell r="B113" t="str">
            <v>Accumulated DD&amp;A</v>
          </cell>
          <cell r="C113" t="str">
            <v>Accumulated DD&amp;A Intangible</v>
          </cell>
          <cell r="D113" t="str">
            <v>Not Applicable</v>
          </cell>
          <cell r="O113">
            <v>-18896.669999999998</v>
          </cell>
          <cell r="P113">
            <v>-28522.42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-28522.42</v>
          </cell>
        </row>
        <row r="114">
          <cell r="A114" t="str">
            <v>Non Current Assets</v>
          </cell>
          <cell r="B114" t="str">
            <v>Notes Receivable - Non Current</v>
          </cell>
          <cell r="C114" t="str">
            <v>Notes Receivable - Non Current - Affiliate</v>
          </cell>
          <cell r="D114" t="str">
            <v>Not Applicable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</row>
        <row r="115">
          <cell r="A115" t="str">
            <v>Non Current Assets</v>
          </cell>
          <cell r="B115" t="str">
            <v>Prepayments - Non Current</v>
          </cell>
          <cell r="C115" t="str">
            <v>Prepayments - Non Current</v>
          </cell>
          <cell r="D115" t="str">
            <v>Not Applicable</v>
          </cell>
          <cell r="O115">
            <v>18585</v>
          </cell>
          <cell r="P115">
            <v>18585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18585</v>
          </cell>
        </row>
        <row r="116">
          <cell r="A116" t="str">
            <v>Non Current Assets</v>
          </cell>
          <cell r="B116" t="str">
            <v>Prepayments - Non Current</v>
          </cell>
          <cell r="C116" t="str">
            <v>Prepayments - Non Current</v>
          </cell>
          <cell r="D116" t="str">
            <v>Not Applicable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</row>
        <row r="117">
          <cell r="A117" t="str">
            <v>Non Current Assets</v>
          </cell>
          <cell r="B117" t="str">
            <v>Prepayments - Non Current</v>
          </cell>
          <cell r="C117" t="str">
            <v>Prepayments - Non Current</v>
          </cell>
          <cell r="D117" t="str">
            <v>Not Applicable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</row>
        <row r="118">
          <cell r="A118" t="str">
            <v>Non Current Assets</v>
          </cell>
          <cell r="B118" t="str">
            <v>Prepayments - Non Current</v>
          </cell>
          <cell r="C118" t="str">
            <v>Prepayments - Non Current</v>
          </cell>
          <cell r="D118" t="str">
            <v>Not Applicable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</row>
        <row r="119">
          <cell r="A119" t="str">
            <v>Non Current Assets</v>
          </cell>
          <cell r="B119" t="str">
            <v>Investment In Consolidated - Affil</v>
          </cell>
          <cell r="C119" t="str">
            <v>Investment In Consolidated - Affiliate</v>
          </cell>
          <cell r="D119" t="str">
            <v>Not Applicable</v>
          </cell>
          <cell r="O119">
            <v>131343154.34</v>
          </cell>
          <cell r="P119">
            <v>131343154.34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131343154.34</v>
          </cell>
        </row>
        <row r="120">
          <cell r="A120" t="str">
            <v>Non Current Assets</v>
          </cell>
          <cell r="B120" t="str">
            <v>Investment In Consolidated - Affil</v>
          </cell>
          <cell r="C120" t="str">
            <v>Investment In Consolidated - Affiliate</v>
          </cell>
          <cell r="D120" t="str">
            <v>Not Applicable</v>
          </cell>
          <cell r="O120">
            <v>-131343154.53</v>
          </cell>
          <cell r="P120">
            <v>-131343154.53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-131343154.53</v>
          </cell>
        </row>
        <row r="121">
          <cell r="A121" t="str">
            <v>Non Current Assets</v>
          </cell>
          <cell r="B121" t="str">
            <v>Investment In Consolidated - Affil</v>
          </cell>
          <cell r="C121" t="str">
            <v>Investment In Consolidated - Affiliate</v>
          </cell>
          <cell r="D121" t="str">
            <v>Not Applicable</v>
          </cell>
          <cell r="O121">
            <v>18520446.239999998</v>
          </cell>
          <cell r="P121">
            <v>18520446.239999998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18520446.239999998</v>
          </cell>
        </row>
        <row r="122">
          <cell r="A122" t="str">
            <v>Non Current Assets</v>
          </cell>
          <cell r="B122" t="str">
            <v>Investment In Consolidated - Affil</v>
          </cell>
          <cell r="C122" t="str">
            <v>Investment In Consolidated - Affiliate</v>
          </cell>
          <cell r="D122" t="str">
            <v>Not Applicable</v>
          </cell>
          <cell r="O122">
            <v>-18520446.239999998</v>
          </cell>
          <cell r="P122">
            <v>-18520446.239999998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-18520446.239999998</v>
          </cell>
        </row>
        <row r="123">
          <cell r="A123" t="str">
            <v>Non Current Assets</v>
          </cell>
          <cell r="B123" t="str">
            <v>Investment In Consolidated - Affil</v>
          </cell>
          <cell r="C123" t="str">
            <v>Investment In Consolidated - Affiliate</v>
          </cell>
          <cell r="D123" t="str">
            <v>Not Applicable</v>
          </cell>
          <cell r="O123">
            <v>99550115.680000007</v>
          </cell>
          <cell r="P123">
            <v>124550115.68000001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124550115.68000001</v>
          </cell>
        </row>
        <row r="124">
          <cell r="A124" t="str">
            <v>Non Current Assets</v>
          </cell>
          <cell r="B124" t="str">
            <v>Investment In Consolidated - Affil</v>
          </cell>
          <cell r="C124" t="str">
            <v>Investment In Consolidated - Affiliate</v>
          </cell>
          <cell r="D124" t="str">
            <v>Not Applicable</v>
          </cell>
          <cell r="O124">
            <v>-99550115.680000007</v>
          </cell>
          <cell r="P124">
            <v>-124550115.68000001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-124550115.68000001</v>
          </cell>
        </row>
        <row r="125">
          <cell r="A125" t="str">
            <v>Non Current Assets</v>
          </cell>
          <cell r="B125" t="str">
            <v>Investment In Consolidated - Affil</v>
          </cell>
          <cell r="C125" t="str">
            <v>Investment In Consolidated - Affiliate</v>
          </cell>
          <cell r="D125" t="str">
            <v>Not Applicable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A126" t="str">
            <v>Non Current Assets</v>
          </cell>
          <cell r="B126" t="str">
            <v>Investment In Consolidated - Affil</v>
          </cell>
          <cell r="C126" t="str">
            <v>Investment In Consolidated - Affiliate</v>
          </cell>
          <cell r="D126" t="str">
            <v>Not Applicable</v>
          </cell>
          <cell r="O126">
            <v>99550115.680000007</v>
          </cell>
          <cell r="P126">
            <v>124550115.68000001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124550115.68000001</v>
          </cell>
        </row>
        <row r="127">
          <cell r="A127" t="str">
            <v>Non Current Assets</v>
          </cell>
          <cell r="B127" t="str">
            <v>Investment In Consolidated - Affil</v>
          </cell>
          <cell r="C127" t="str">
            <v>Investment In Consolidated - Affiliate</v>
          </cell>
          <cell r="D127" t="str">
            <v>Not Applicable</v>
          </cell>
          <cell r="O127">
            <v>-99550115.680000007</v>
          </cell>
          <cell r="P127">
            <v>-124550115.68000001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-124550115.68000001</v>
          </cell>
        </row>
        <row r="128">
          <cell r="A128" t="str">
            <v>Non Current Assets</v>
          </cell>
          <cell r="B128" t="str">
            <v>Investment In Consolidated - Affil</v>
          </cell>
          <cell r="C128" t="str">
            <v>Investment In Consolidated - Affiliate</v>
          </cell>
          <cell r="D128" t="str">
            <v>Not Applicable</v>
          </cell>
          <cell r="O128">
            <v>121457520.83</v>
          </cell>
          <cell r="P128">
            <v>121457520.83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121457520.83</v>
          </cell>
        </row>
        <row r="129">
          <cell r="A129" t="str">
            <v>Non Current Assets</v>
          </cell>
          <cell r="B129" t="str">
            <v>Investment In Consolidated - Affil</v>
          </cell>
          <cell r="C129" t="str">
            <v>Investment In Consolidated - Affiliate</v>
          </cell>
          <cell r="D129" t="str">
            <v>Not Applicable</v>
          </cell>
          <cell r="O129">
            <v>-121457520.83</v>
          </cell>
          <cell r="P129">
            <v>-121457520.83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-121457520.83</v>
          </cell>
        </row>
        <row r="130">
          <cell r="A130" t="str">
            <v>Non Current Assets</v>
          </cell>
          <cell r="B130" t="str">
            <v>Investment In Consolidated - Affil</v>
          </cell>
          <cell r="C130" t="str">
            <v>Investment In Consolidated - Affiliate</v>
          </cell>
          <cell r="D130" t="str">
            <v>Not Applicable</v>
          </cell>
          <cell r="O130">
            <v>14080294.710000001</v>
          </cell>
          <cell r="P130">
            <v>14080294.710000001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14080294.710000001</v>
          </cell>
        </row>
        <row r="131">
          <cell r="A131" t="str">
            <v>Non Current Assets</v>
          </cell>
          <cell r="B131" t="str">
            <v>Investment In Consolidated - Affil</v>
          </cell>
          <cell r="C131" t="str">
            <v>Investment In Consolidated - Affiliate</v>
          </cell>
          <cell r="D131" t="str">
            <v>Not Applicable</v>
          </cell>
          <cell r="O131">
            <v>-14080294.710000001</v>
          </cell>
          <cell r="P131">
            <v>-14080294.710000001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-14080294.710000001</v>
          </cell>
        </row>
        <row r="132">
          <cell r="A132" t="str">
            <v>Non Current Assets</v>
          </cell>
          <cell r="B132" t="str">
            <v>Other Deferred Charges - Non Current</v>
          </cell>
          <cell r="C132" t="str">
            <v>Other Deferred Charges - Non Current</v>
          </cell>
          <cell r="D132" t="str">
            <v>Not Applicable</v>
          </cell>
          <cell r="O132">
            <v>541130.1</v>
          </cell>
          <cell r="P132">
            <v>525043.79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525043.79</v>
          </cell>
        </row>
        <row r="133">
          <cell r="A133" t="str">
            <v>Non Current Assets</v>
          </cell>
          <cell r="B133" t="str">
            <v>Other Deferred Charges - Non Current</v>
          </cell>
          <cell r="C133" t="str">
            <v>Other Deferred Charges - Non Current</v>
          </cell>
          <cell r="D133" t="str">
            <v>Not Applicable</v>
          </cell>
          <cell r="O133">
            <v>392505.49</v>
          </cell>
          <cell r="P133">
            <v>385895.2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385895.2</v>
          </cell>
        </row>
        <row r="134">
          <cell r="A134" t="str">
            <v>Current Liablilities</v>
          </cell>
          <cell r="B134" t="str">
            <v>Accounts Payable</v>
          </cell>
          <cell r="C134" t="str">
            <v>Accounts Payable</v>
          </cell>
          <cell r="D134" t="str">
            <v>Not Applicable</v>
          </cell>
          <cell r="O134">
            <v>-138289.9</v>
          </cell>
          <cell r="P134">
            <v>-491728.63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-491728.63</v>
          </cell>
        </row>
        <row r="135">
          <cell r="A135" t="str">
            <v>Current Liablilities</v>
          </cell>
          <cell r="B135" t="str">
            <v>Accounts Payable</v>
          </cell>
          <cell r="C135" t="str">
            <v>Accounts Payable</v>
          </cell>
          <cell r="D135" t="str">
            <v>Not Applicable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6">
          <cell r="A136" t="str">
            <v>Current Liablilities</v>
          </cell>
          <cell r="B136" t="str">
            <v>Accounts Payable</v>
          </cell>
          <cell r="C136" t="str">
            <v>Accounts Payable</v>
          </cell>
          <cell r="D136" t="str">
            <v>Not Applicable</v>
          </cell>
          <cell r="O136">
            <v>-2263339.1</v>
          </cell>
          <cell r="P136">
            <v>-3360808.17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-3360808.17</v>
          </cell>
        </row>
        <row r="137">
          <cell r="A137" t="str">
            <v>Current Liablilities</v>
          </cell>
          <cell r="B137" t="str">
            <v>Accounts Payable</v>
          </cell>
          <cell r="C137" t="str">
            <v>Accounts Payable</v>
          </cell>
          <cell r="D137" t="str">
            <v>Not Applicable</v>
          </cell>
          <cell r="O137">
            <v>-51505.15</v>
          </cell>
          <cell r="P137">
            <v>-162.77000000000001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-162.77000000000001</v>
          </cell>
        </row>
        <row r="138">
          <cell r="A138" t="str">
            <v>Current Liablilities</v>
          </cell>
          <cell r="B138" t="str">
            <v>Accounts Payable</v>
          </cell>
          <cell r="C138" t="str">
            <v>Accounts Payable</v>
          </cell>
          <cell r="D138" t="str">
            <v>Not Applicable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</row>
        <row r="139">
          <cell r="A139" t="str">
            <v>Current Liablilities</v>
          </cell>
          <cell r="B139" t="str">
            <v>Accounts Payable</v>
          </cell>
          <cell r="C139" t="str">
            <v>Accounts Payable</v>
          </cell>
          <cell r="D139" t="str">
            <v>Not Applicable</v>
          </cell>
          <cell r="O139">
            <v>-8926787.1799999997</v>
          </cell>
          <cell r="P139">
            <v>-1779615.31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-1779615.31</v>
          </cell>
        </row>
        <row r="140">
          <cell r="A140" t="str">
            <v>Current Liablilities</v>
          </cell>
          <cell r="B140" t="str">
            <v>Accounts Payable</v>
          </cell>
          <cell r="C140" t="str">
            <v>Accounts Payable</v>
          </cell>
          <cell r="D140" t="str">
            <v>Not Applicable</v>
          </cell>
          <cell r="O140">
            <v>-2502277.44</v>
          </cell>
          <cell r="P140">
            <v>-2340971.88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-2340971.88</v>
          </cell>
        </row>
        <row r="141">
          <cell r="A141" t="str">
            <v>Current Liablilities</v>
          </cell>
          <cell r="B141" t="str">
            <v>Accounts Payable</v>
          </cell>
          <cell r="C141" t="str">
            <v>Accounts Payable</v>
          </cell>
          <cell r="D141" t="str">
            <v>Not Applicable</v>
          </cell>
          <cell r="O141">
            <v>-119672.79</v>
          </cell>
          <cell r="P141">
            <v>-137921.07999999999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-137921.07999999999</v>
          </cell>
        </row>
        <row r="142">
          <cell r="A142" t="str">
            <v>Current Liablilities</v>
          </cell>
          <cell r="B142" t="str">
            <v>Accounts Payable</v>
          </cell>
          <cell r="C142" t="str">
            <v>Accounts Payable</v>
          </cell>
          <cell r="D142" t="str">
            <v>Not Applicable</v>
          </cell>
          <cell r="O142">
            <v>-4514.9799999999996</v>
          </cell>
          <cell r="P142">
            <v>-9724.2800000000007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-9724.2800000000007</v>
          </cell>
        </row>
        <row r="143">
          <cell r="A143" t="str">
            <v>Current Liablilities</v>
          </cell>
          <cell r="B143" t="str">
            <v>Accounts Payable</v>
          </cell>
          <cell r="C143" t="str">
            <v>Accounts Payable - Affiliate</v>
          </cell>
          <cell r="D143" t="str">
            <v>Not Applicable</v>
          </cell>
          <cell r="O143">
            <v>-996653.96</v>
          </cell>
          <cell r="P143">
            <v>-1940601.21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-1940601.21</v>
          </cell>
        </row>
        <row r="144">
          <cell r="A144" t="str">
            <v>Current Liablilities</v>
          </cell>
          <cell r="B144" t="str">
            <v>Accounts Payable</v>
          </cell>
          <cell r="C144" t="str">
            <v>Accounts Payable - Affiliate</v>
          </cell>
          <cell r="D144" t="str">
            <v>Not Applicable</v>
          </cell>
          <cell r="O144">
            <v>-668933.39</v>
          </cell>
          <cell r="P144">
            <v>-1277860.18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-1277860.18</v>
          </cell>
        </row>
        <row r="145">
          <cell r="A145" t="str">
            <v>Current Liablilities</v>
          </cell>
          <cell r="B145" t="str">
            <v>Accounts Payable</v>
          </cell>
          <cell r="C145" t="str">
            <v>Accounts Payable - Affiliate</v>
          </cell>
          <cell r="D145" t="str">
            <v>Not Applicable</v>
          </cell>
          <cell r="O145">
            <v>2671248.0699999998</v>
          </cell>
          <cell r="P145">
            <v>7159869.0300000003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7159869.0300000003</v>
          </cell>
        </row>
        <row r="146">
          <cell r="A146" t="str">
            <v>Current Liablilities</v>
          </cell>
          <cell r="B146" t="str">
            <v>Accounts Payable</v>
          </cell>
          <cell r="C146" t="str">
            <v>Accounts Payable - Affiliate</v>
          </cell>
          <cell r="D146" t="str">
            <v>Not Applicable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</row>
        <row r="147">
          <cell r="A147" t="str">
            <v>Current Liablilities</v>
          </cell>
          <cell r="B147" t="str">
            <v>Accounts Payable</v>
          </cell>
          <cell r="C147" t="str">
            <v>Accounts Payable - Affiliate</v>
          </cell>
          <cell r="D147" t="str">
            <v>Not Applicable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A148" t="str">
            <v>Current Liablilities</v>
          </cell>
          <cell r="B148" t="str">
            <v>Accounts Payable</v>
          </cell>
          <cell r="C148" t="str">
            <v>Accounts Payable - Affiliate</v>
          </cell>
          <cell r="D148" t="str">
            <v>Not Applicable</v>
          </cell>
          <cell r="O148">
            <v>-1005557.15</v>
          </cell>
          <cell r="P148">
            <v>-3941407.64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-3941407.64</v>
          </cell>
        </row>
        <row r="149">
          <cell r="A149" t="str">
            <v>Current Liablilities</v>
          </cell>
          <cell r="B149" t="str">
            <v>Accounts Payable</v>
          </cell>
          <cell r="C149" t="str">
            <v>Accounts Payable - Affiliate</v>
          </cell>
          <cell r="D149" t="str">
            <v>Not Applicable</v>
          </cell>
          <cell r="O149">
            <v>-103.57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</row>
        <row r="150">
          <cell r="A150" t="str">
            <v>Current Liablilities</v>
          </cell>
          <cell r="B150" t="str">
            <v>Accounts Payable</v>
          </cell>
          <cell r="C150" t="str">
            <v>Accounts Payable - Affiliate</v>
          </cell>
          <cell r="D150" t="str">
            <v>Not Applicable</v>
          </cell>
          <cell r="O150">
            <v>-3063055.03</v>
          </cell>
          <cell r="P150">
            <v>-4255724.71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-4255724.71</v>
          </cell>
        </row>
        <row r="151">
          <cell r="A151" t="str">
            <v>Current Liablilities</v>
          </cell>
          <cell r="B151" t="str">
            <v>Accounts Payable</v>
          </cell>
          <cell r="C151" t="str">
            <v>Accounts Payable - Affiliate</v>
          </cell>
          <cell r="D151" t="str">
            <v>Not Applicable</v>
          </cell>
          <cell r="O151">
            <v>3063055.03</v>
          </cell>
          <cell r="P151">
            <v>4255724.71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4255724.71</v>
          </cell>
        </row>
        <row r="152">
          <cell r="A152" t="str">
            <v>Current Liablilities</v>
          </cell>
          <cell r="B152" t="str">
            <v>Accounts Payable</v>
          </cell>
          <cell r="C152" t="str">
            <v>Accounts Payable - Affiliate</v>
          </cell>
          <cell r="D152" t="str">
            <v>Not Applicable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</row>
        <row r="153">
          <cell r="A153" t="str">
            <v>Current Liablilities</v>
          </cell>
          <cell r="B153" t="str">
            <v>Accounts Payable</v>
          </cell>
          <cell r="C153" t="str">
            <v>Accounts Payable - Affiliate</v>
          </cell>
          <cell r="D153" t="str">
            <v>Not Applicable</v>
          </cell>
          <cell r="O153">
            <v>-57406.86</v>
          </cell>
          <cell r="P153">
            <v>-112160.51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-112160.51</v>
          </cell>
        </row>
        <row r="154">
          <cell r="A154" t="str">
            <v>Current Liablilities</v>
          </cell>
          <cell r="B154" t="str">
            <v>Accounts Payable</v>
          </cell>
          <cell r="C154" t="str">
            <v>Accounts Payable - Affiliate</v>
          </cell>
          <cell r="D154" t="str">
            <v>Not Applicable</v>
          </cell>
          <cell r="O154">
            <v>57406.86</v>
          </cell>
          <cell r="P154">
            <v>112160.51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112160.51</v>
          </cell>
        </row>
        <row r="155">
          <cell r="A155" t="str">
            <v>Current Liablilities</v>
          </cell>
          <cell r="B155" t="str">
            <v>Accounts Payable</v>
          </cell>
          <cell r="C155" t="str">
            <v>Accounts Payable - Affiliate</v>
          </cell>
          <cell r="D155" t="str">
            <v>Not Applicable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6">
          <cell r="A156" t="str">
            <v>Current Liablilities</v>
          </cell>
          <cell r="B156" t="str">
            <v>Accounts Payable</v>
          </cell>
          <cell r="C156" t="str">
            <v>Accounts Payable - Affiliate</v>
          </cell>
          <cell r="D156" t="str">
            <v>Not Applicable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A157" t="str">
            <v>Current Liablilities</v>
          </cell>
          <cell r="B157" t="str">
            <v>Accounts Payable</v>
          </cell>
          <cell r="C157" t="str">
            <v>Accounts Payable - Affiliate</v>
          </cell>
          <cell r="D157" t="str">
            <v>Not Applicable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A158" t="str">
            <v>Current Liablilities</v>
          </cell>
          <cell r="B158" t="str">
            <v>Accounts Payable</v>
          </cell>
          <cell r="C158" t="str">
            <v>Accounts Payable - Affiliate</v>
          </cell>
          <cell r="D158" t="str">
            <v>Not Applicable</v>
          </cell>
          <cell r="O158">
            <v>9677710.4199999999</v>
          </cell>
          <cell r="P158">
            <v>28421779.199999999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28421779.199999999</v>
          </cell>
        </row>
        <row r="159">
          <cell r="A159" t="str">
            <v>Current Liablilities</v>
          </cell>
          <cell r="B159" t="str">
            <v>Accounts Payable</v>
          </cell>
          <cell r="C159" t="str">
            <v>Accounts Payable - Affiliate</v>
          </cell>
          <cell r="D159" t="str">
            <v>Not Applicable</v>
          </cell>
          <cell r="O159">
            <v>-6605648.4900000002</v>
          </cell>
          <cell r="P159">
            <v>-24086271.239999998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-24086271.239999998</v>
          </cell>
        </row>
        <row r="160">
          <cell r="A160" t="str">
            <v>Current Liablilities</v>
          </cell>
          <cell r="B160" t="str">
            <v>Accounts Payable</v>
          </cell>
          <cell r="C160" t="str">
            <v>Accounts Payable - Affiliate</v>
          </cell>
          <cell r="D160" t="str">
            <v>Not Applicable</v>
          </cell>
          <cell r="O160">
            <v>-3072061.93</v>
          </cell>
          <cell r="P160">
            <v>-4335507.96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-4335507.96</v>
          </cell>
        </row>
        <row r="161">
          <cell r="A161" t="str">
            <v>Current Liablilities</v>
          </cell>
          <cell r="B161" t="str">
            <v>Accounts Payable</v>
          </cell>
          <cell r="C161" t="str">
            <v>Accounts Payable - Affiliate</v>
          </cell>
          <cell r="D161" t="str">
            <v>Not Applicable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</row>
        <row r="162">
          <cell r="A162" t="str">
            <v>Current Liablilities</v>
          </cell>
          <cell r="B162" t="str">
            <v>Accounts Payable</v>
          </cell>
          <cell r="C162" t="str">
            <v>Accounts Payable - Affiliate</v>
          </cell>
          <cell r="D162" t="str">
            <v>Not Applicable</v>
          </cell>
          <cell r="O162">
            <v>-28414.52</v>
          </cell>
          <cell r="P162">
            <v>-50211.03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-50211.03</v>
          </cell>
        </row>
        <row r="163">
          <cell r="A163" t="str">
            <v>Current Liablilities</v>
          </cell>
          <cell r="B163" t="str">
            <v>Accounts Payable</v>
          </cell>
          <cell r="C163" t="str">
            <v>Accounts Payable - Affiliate</v>
          </cell>
          <cell r="D163" t="str">
            <v>Not Applicable</v>
          </cell>
          <cell r="O163">
            <v>1431148.94</v>
          </cell>
          <cell r="P163">
            <v>1526708.6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1526708.6</v>
          </cell>
        </row>
        <row r="164">
          <cell r="A164" t="str">
            <v>Current Liablilities</v>
          </cell>
          <cell r="B164" t="str">
            <v>Accounts Payable</v>
          </cell>
          <cell r="C164" t="str">
            <v>Accounts Payable - Affiliate</v>
          </cell>
          <cell r="D164" t="str">
            <v>Not Applicable</v>
          </cell>
          <cell r="O164">
            <v>-1402734.42</v>
          </cell>
          <cell r="P164">
            <v>-1476497.57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-1476497.57</v>
          </cell>
        </row>
        <row r="165">
          <cell r="A165" t="str">
            <v>Current Liablilities</v>
          </cell>
          <cell r="B165" t="str">
            <v>Accounts Payable</v>
          </cell>
          <cell r="C165" t="str">
            <v>Accounts Payable - Affiliate</v>
          </cell>
          <cell r="D165" t="str">
            <v>Not Applicable</v>
          </cell>
          <cell r="O165">
            <v>2023575.65</v>
          </cell>
          <cell r="P165">
            <v>2024662.97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2024662.97</v>
          </cell>
        </row>
        <row r="166">
          <cell r="A166" t="str">
            <v>Current Liablilities</v>
          </cell>
          <cell r="B166" t="str">
            <v>Accounts Payable</v>
          </cell>
          <cell r="C166" t="str">
            <v>Accounts Payable - Affiliate</v>
          </cell>
          <cell r="D166" t="str">
            <v>Not Applicable</v>
          </cell>
          <cell r="O166">
            <v>-2023575.65</v>
          </cell>
          <cell r="P166">
            <v>-2023575.65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-2023575.65</v>
          </cell>
        </row>
        <row r="167">
          <cell r="A167" t="str">
            <v>Current Liablilities</v>
          </cell>
          <cell r="B167" t="str">
            <v>Accounts Payable</v>
          </cell>
          <cell r="C167" t="str">
            <v>Accounts Payable - Affiliate</v>
          </cell>
          <cell r="D167" t="str">
            <v>Not Applicable</v>
          </cell>
          <cell r="O167">
            <v>0</v>
          </cell>
          <cell r="P167">
            <v>-1087.32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-1087.32</v>
          </cell>
        </row>
        <row r="168">
          <cell r="A168" t="str">
            <v>Current Liablilities</v>
          </cell>
          <cell r="B168" t="str">
            <v>Accounts Payable</v>
          </cell>
          <cell r="C168" t="str">
            <v>Accounts Payable - Affiliate</v>
          </cell>
          <cell r="D168" t="str">
            <v>Not Applicable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</row>
        <row r="169">
          <cell r="A169" t="str">
            <v>Current Liablilities</v>
          </cell>
          <cell r="B169" t="str">
            <v>Accounts Payable</v>
          </cell>
          <cell r="C169" t="str">
            <v>Accounts Payable - Affiliate</v>
          </cell>
          <cell r="D169" t="str">
            <v>Not Applicable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</row>
        <row r="170">
          <cell r="A170" t="str">
            <v>Current Liablilities</v>
          </cell>
          <cell r="B170" t="str">
            <v>Accounts Payable</v>
          </cell>
          <cell r="C170" t="str">
            <v>Accounts Payable - Affiliate</v>
          </cell>
          <cell r="D170" t="str">
            <v>Not Applicable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</row>
        <row r="171">
          <cell r="A171" t="str">
            <v>Current Liablilities</v>
          </cell>
          <cell r="B171" t="str">
            <v>Accounts Payable</v>
          </cell>
          <cell r="C171" t="str">
            <v>Accounts Payable - Affiliate</v>
          </cell>
          <cell r="D171" t="str">
            <v>Not Applicable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</row>
        <row r="172">
          <cell r="A172" t="str">
            <v>Current Liablilities</v>
          </cell>
          <cell r="B172" t="str">
            <v>Accounts Payable</v>
          </cell>
          <cell r="C172" t="str">
            <v>Accounts Payable - Affiliate</v>
          </cell>
          <cell r="D172" t="str">
            <v>Not Applicable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A173" t="str">
            <v>Current Liablilities</v>
          </cell>
          <cell r="B173" t="str">
            <v>A/P Other</v>
          </cell>
          <cell r="C173" t="str">
            <v>A/P Other</v>
          </cell>
          <cell r="D173" t="str">
            <v>Not Applicable</v>
          </cell>
          <cell r="O173">
            <v>-26666.67</v>
          </cell>
          <cell r="P173">
            <v>-26666.67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-26666.67</v>
          </cell>
        </row>
        <row r="174">
          <cell r="A174" t="str">
            <v>Current Liablilities</v>
          </cell>
          <cell r="B174" t="str">
            <v>A/P Other</v>
          </cell>
          <cell r="C174" t="str">
            <v>A/P Other</v>
          </cell>
          <cell r="D174" t="str">
            <v>Not Applicable</v>
          </cell>
          <cell r="O174">
            <v>-24789.82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5">
          <cell r="A175" t="str">
            <v>Current Liablilities</v>
          </cell>
          <cell r="B175" t="str">
            <v>A/P Other</v>
          </cell>
          <cell r="C175" t="str">
            <v>A/P Other</v>
          </cell>
          <cell r="D175" t="str">
            <v>Not Applicable</v>
          </cell>
          <cell r="O175">
            <v>-13333.34</v>
          </cell>
          <cell r="P175">
            <v>-13333.34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-13333.34</v>
          </cell>
        </row>
        <row r="176">
          <cell r="A176" t="str">
            <v>Current Liablilities</v>
          </cell>
          <cell r="B176" t="str">
            <v>A/P Other</v>
          </cell>
          <cell r="C176" t="str">
            <v>A/P Other - Related Party</v>
          </cell>
          <cell r="D176" t="str">
            <v>Not Applicable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</row>
        <row r="177">
          <cell r="A177" t="str">
            <v>Current Liablilities</v>
          </cell>
          <cell r="B177" t="str">
            <v>A/P Other</v>
          </cell>
          <cell r="C177" t="str">
            <v>A/P Other - Affiliate</v>
          </cell>
          <cell r="D177" t="str">
            <v>Not Applicable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A178" t="str">
            <v>Current Liablilities</v>
          </cell>
          <cell r="B178" t="str">
            <v>A/P Other</v>
          </cell>
          <cell r="C178" t="str">
            <v>A/P Other</v>
          </cell>
          <cell r="D178" t="str">
            <v>Not Applicable</v>
          </cell>
          <cell r="O178">
            <v>-342039.48</v>
          </cell>
          <cell r="P178">
            <v>-379122.81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-379122.81</v>
          </cell>
        </row>
        <row r="179">
          <cell r="A179" t="str">
            <v>Current Liablilities</v>
          </cell>
          <cell r="B179" t="str">
            <v>A/P Other</v>
          </cell>
          <cell r="C179" t="str">
            <v>A/P Other</v>
          </cell>
          <cell r="D179" t="str">
            <v>Not Applicable</v>
          </cell>
          <cell r="O179">
            <v>-2163972.41</v>
          </cell>
          <cell r="P179">
            <v>-476699.61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-476699.61</v>
          </cell>
        </row>
        <row r="180">
          <cell r="A180" t="str">
            <v>Current Liablilities</v>
          </cell>
          <cell r="B180" t="str">
            <v>A/P Other</v>
          </cell>
          <cell r="C180" t="str">
            <v>A/P Other</v>
          </cell>
          <cell r="D180" t="str">
            <v>Not Applicable</v>
          </cell>
          <cell r="O180">
            <v>-1729137.53</v>
          </cell>
          <cell r="P180">
            <v>-2494100.94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-2494100.94</v>
          </cell>
        </row>
        <row r="181">
          <cell r="A181" t="str">
            <v>Current Liablilities</v>
          </cell>
          <cell r="B181" t="str">
            <v>A/P Other</v>
          </cell>
          <cell r="C181" t="str">
            <v>A/P Other</v>
          </cell>
          <cell r="D181" t="str">
            <v>Not Applicable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A182" t="str">
            <v>Current Liablilities</v>
          </cell>
          <cell r="B182" t="str">
            <v>A/P Other</v>
          </cell>
          <cell r="C182" t="str">
            <v>A/P Other</v>
          </cell>
          <cell r="D182" t="str">
            <v>Not Applicable</v>
          </cell>
          <cell r="O182">
            <v>-137860.92000000001</v>
          </cell>
          <cell r="P182">
            <v>-166860.91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-166860.91</v>
          </cell>
        </row>
        <row r="183">
          <cell r="A183" t="str">
            <v>Current Liablilities</v>
          </cell>
          <cell r="B183" t="str">
            <v>A/P Other</v>
          </cell>
          <cell r="C183" t="str">
            <v>A/P Other</v>
          </cell>
          <cell r="D183" t="str">
            <v>Not Applicable</v>
          </cell>
          <cell r="O183">
            <v>-10661966.5</v>
          </cell>
          <cell r="P183">
            <v>-1905930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-1905930</v>
          </cell>
        </row>
        <row r="184">
          <cell r="A184" t="str">
            <v>Current Liablilities</v>
          </cell>
          <cell r="B184" t="str">
            <v>A/P Other</v>
          </cell>
          <cell r="C184" t="str">
            <v>A/P Other</v>
          </cell>
          <cell r="D184" t="str">
            <v>Not Applicable</v>
          </cell>
          <cell r="O184">
            <v>-22243750</v>
          </cell>
          <cell r="P184">
            <v>-22243750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-22243750</v>
          </cell>
        </row>
        <row r="185">
          <cell r="A185" t="str">
            <v>Current Liablilities</v>
          </cell>
          <cell r="B185" t="str">
            <v>Accrued Interest</v>
          </cell>
          <cell r="C185" t="str">
            <v>Accrued Interest</v>
          </cell>
          <cell r="D185" t="str">
            <v>Not Applicable</v>
          </cell>
          <cell r="O185">
            <v>-314829.11</v>
          </cell>
          <cell r="P185">
            <v>-355845.66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-355845.66</v>
          </cell>
        </row>
        <row r="186">
          <cell r="A186" t="str">
            <v>Current Liablilities</v>
          </cell>
          <cell r="B186" t="str">
            <v>Accrued Interest</v>
          </cell>
          <cell r="C186" t="str">
            <v>Accrued Interest</v>
          </cell>
          <cell r="D186" t="str">
            <v>Not Applicable</v>
          </cell>
          <cell r="O186">
            <v>-224825.15</v>
          </cell>
          <cell r="P186">
            <v>-304388.59000000003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-304388.59000000003</v>
          </cell>
        </row>
        <row r="187">
          <cell r="A187" t="str">
            <v>Current Liablilities</v>
          </cell>
          <cell r="B187" t="str">
            <v>Accrued Taxes Other than Income</v>
          </cell>
          <cell r="C187" t="str">
            <v>Franchise &amp; Sales &amp; Use Tax</v>
          </cell>
          <cell r="D187" t="str">
            <v>Not Applicable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</row>
        <row r="188">
          <cell r="A188" t="str">
            <v>Current Liablilities</v>
          </cell>
          <cell r="B188" t="str">
            <v>Accrued Taxes Other than Income</v>
          </cell>
          <cell r="C188" t="str">
            <v>Franchise &amp; Sales &amp; Use Tax</v>
          </cell>
          <cell r="D188" t="str">
            <v>Not Applicable</v>
          </cell>
          <cell r="O188">
            <v>-2611.9699999999998</v>
          </cell>
          <cell r="P188">
            <v>-2611.9699999999998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-2611.9699999999998</v>
          </cell>
        </row>
        <row r="189">
          <cell r="A189" t="str">
            <v>Non Current Liablilities</v>
          </cell>
          <cell r="B189" t="str">
            <v>Notes Payable - Non-Current</v>
          </cell>
          <cell r="C189" t="str">
            <v>Notes Payable - Non-Current Affiliate</v>
          </cell>
          <cell r="D189" t="str">
            <v>Not Applicable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90">
          <cell r="A190" t="str">
            <v>Non Current Liablilities</v>
          </cell>
          <cell r="B190" t="str">
            <v>Long Term Financing Obligations</v>
          </cell>
          <cell r="C190" t="str">
            <v>Long Term Financing Obligations</v>
          </cell>
          <cell r="D190" t="str">
            <v>Not Applicable</v>
          </cell>
          <cell r="O190">
            <v>-49000000</v>
          </cell>
          <cell r="P190">
            <v>-56000000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-56000000</v>
          </cell>
        </row>
        <row r="191">
          <cell r="A191" t="str">
            <v>Non Current Liablilities</v>
          </cell>
          <cell r="B191" t="str">
            <v>Long Term Financing Obligations</v>
          </cell>
          <cell r="C191" t="str">
            <v>Long Term Financing Obligations</v>
          </cell>
          <cell r="D191" t="str">
            <v>Not Applicable</v>
          </cell>
          <cell r="O191">
            <v>-57500000</v>
          </cell>
          <cell r="P191">
            <v>-58000000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-58000000</v>
          </cell>
        </row>
        <row r="192">
          <cell r="A192" t="str">
            <v>Non Current Liablilities</v>
          </cell>
          <cell r="B192" t="str">
            <v>Long Term Financing Obligations</v>
          </cell>
          <cell r="C192" t="str">
            <v>Long Term Financing Obligations</v>
          </cell>
          <cell r="D192" t="str">
            <v>Not Applicable</v>
          </cell>
          <cell r="O192">
            <v>1099084.98</v>
          </cell>
          <cell r="P192">
            <v>1063630.6299999999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1063630.6299999999</v>
          </cell>
        </row>
        <row r="193">
          <cell r="A193" t="str">
            <v>Non Current Liablilities</v>
          </cell>
          <cell r="B193" t="str">
            <v>Long Term Financing Obligations</v>
          </cell>
          <cell r="C193" t="str">
            <v>Long Term Financing Obligations</v>
          </cell>
          <cell r="D193" t="str">
            <v>Not Applicable</v>
          </cell>
          <cell r="O193">
            <v>549390.67000000004</v>
          </cell>
          <cell r="P193">
            <v>531612.89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531612.89</v>
          </cell>
        </row>
        <row r="194">
          <cell r="A194" t="str">
            <v>Non Current Liablilities</v>
          </cell>
          <cell r="B194" t="str">
            <v>Other Non Current Liability</v>
          </cell>
          <cell r="C194" t="str">
            <v>Other Non Current Liability</v>
          </cell>
          <cell r="D194" t="str">
            <v>Not Applicable</v>
          </cell>
          <cell r="O194">
            <v>-3688.55</v>
          </cell>
          <cell r="P194">
            <v>-4117.1499999999996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-4117.1499999999996</v>
          </cell>
        </row>
        <row r="195">
          <cell r="A195" t="str">
            <v>Non Current Liablilities</v>
          </cell>
          <cell r="B195" t="str">
            <v>Other Non Current Liability</v>
          </cell>
          <cell r="C195" t="str">
            <v>Other Non Current Liability</v>
          </cell>
          <cell r="D195" t="str">
            <v>Not Applicable</v>
          </cell>
          <cell r="O195">
            <v>-804594.11</v>
          </cell>
          <cell r="P195">
            <v>-885866.24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-885866.24</v>
          </cell>
        </row>
        <row r="196">
          <cell r="A196" t="str">
            <v>Non Current Liablilities</v>
          </cell>
          <cell r="B196" t="str">
            <v>Other Non Current Liability</v>
          </cell>
          <cell r="C196" t="str">
            <v>Other Non Current Liability</v>
          </cell>
          <cell r="D196" t="str">
            <v>Not Applicable</v>
          </cell>
          <cell r="O196">
            <v>-26666.66</v>
          </cell>
          <cell r="P196">
            <v>-26666.66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-26666.66</v>
          </cell>
        </row>
        <row r="197">
          <cell r="A197" t="str">
            <v>Non Current Liablilities</v>
          </cell>
          <cell r="B197" t="str">
            <v>Other Non Current Liability</v>
          </cell>
          <cell r="C197" t="str">
            <v>Other Non Current Liability</v>
          </cell>
          <cell r="D197" t="str">
            <v>Not Applicable</v>
          </cell>
          <cell r="O197">
            <v>-13333.33</v>
          </cell>
          <cell r="P197">
            <v>-13333.33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-13333.33</v>
          </cell>
        </row>
        <row r="198">
          <cell r="A198" t="str">
            <v>Equity</v>
          </cell>
          <cell r="B198" t="str">
            <v>Partnership &amp; LLC Unit</v>
          </cell>
          <cell r="C198" t="str">
            <v>Partnership &amp; LLC Unit</v>
          </cell>
          <cell r="D198" t="str">
            <v>Not Applicable</v>
          </cell>
          <cell r="O198">
            <v>-233287432.08000001</v>
          </cell>
          <cell r="P198">
            <v>-233287432.08000001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-233287432.08000001</v>
          </cell>
        </row>
        <row r="199">
          <cell r="A199" t="str">
            <v>Equity</v>
          </cell>
          <cell r="B199" t="str">
            <v>Partnership &amp; LLC Unit</v>
          </cell>
          <cell r="C199" t="str">
            <v>Partnership &amp; LLC Unit</v>
          </cell>
          <cell r="D199" t="str">
            <v>Not Applicable</v>
          </cell>
          <cell r="O199">
            <v>-11524399.220000001</v>
          </cell>
          <cell r="P199">
            <v>-11524399.220000001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-11524399.220000001</v>
          </cell>
        </row>
        <row r="200">
          <cell r="A200" t="str">
            <v>Equity</v>
          </cell>
          <cell r="B200" t="str">
            <v>Partnership &amp; LLC Unit</v>
          </cell>
          <cell r="C200" t="str">
            <v>Partnership &amp; LLC Unit</v>
          </cell>
          <cell r="D200" t="str">
            <v>Not Applicable</v>
          </cell>
          <cell r="O200">
            <v>-1997227.41</v>
          </cell>
          <cell r="P200">
            <v>-1997227.41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-1997227.41</v>
          </cell>
        </row>
        <row r="201">
          <cell r="A201" t="str">
            <v>Equity</v>
          </cell>
          <cell r="B201" t="str">
            <v>Partnership &amp; LLC Unit</v>
          </cell>
          <cell r="C201" t="str">
            <v>Partnership &amp; LLC Unit</v>
          </cell>
          <cell r="D201" t="str">
            <v>Not Applicable</v>
          </cell>
          <cell r="O201">
            <v>1997227.41</v>
          </cell>
          <cell r="P201">
            <v>1997227.41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1997227.41</v>
          </cell>
        </row>
        <row r="202">
          <cell r="A202" t="str">
            <v>Equity</v>
          </cell>
          <cell r="B202" t="str">
            <v>Partnership &amp; LLC Unit</v>
          </cell>
          <cell r="C202" t="str">
            <v>Partnership &amp; LLC Unit</v>
          </cell>
          <cell r="D202" t="str">
            <v>Not Applicable</v>
          </cell>
          <cell r="O202">
            <v>2332874.31</v>
          </cell>
          <cell r="P202">
            <v>2332874.31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2332874.31</v>
          </cell>
        </row>
        <row r="203">
          <cell r="A203" t="str">
            <v>Equity</v>
          </cell>
          <cell r="B203" t="str">
            <v>Partnership &amp; LLC Unit</v>
          </cell>
          <cell r="C203" t="str">
            <v>Partnership &amp; LLC Unit</v>
          </cell>
          <cell r="D203" t="str">
            <v>Not Applicable</v>
          </cell>
          <cell r="O203">
            <v>115244.02</v>
          </cell>
          <cell r="P203">
            <v>115244.02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115244.02</v>
          </cell>
        </row>
        <row r="204">
          <cell r="A204" t="str">
            <v>Equity</v>
          </cell>
          <cell r="B204" t="str">
            <v>Partnership &amp; LLC Unit</v>
          </cell>
          <cell r="C204" t="str">
            <v>Partnership &amp; LLC Unit</v>
          </cell>
          <cell r="D204" t="str">
            <v>Not Applicable</v>
          </cell>
          <cell r="O204">
            <v>19503328.190000001</v>
          </cell>
          <cell r="P204">
            <v>19503328.190000001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19503328.190000001</v>
          </cell>
        </row>
        <row r="205">
          <cell r="A205" t="str">
            <v>Equity</v>
          </cell>
          <cell r="B205" t="str">
            <v>Partnership &amp; LLC Unit</v>
          </cell>
          <cell r="C205" t="str">
            <v>Partnership &amp; LLC Unit-Affiliate</v>
          </cell>
          <cell r="D205" t="str">
            <v>Not Applicable</v>
          </cell>
          <cell r="O205">
            <v>-99550115.680000007</v>
          </cell>
          <cell r="P205">
            <v>-124550115.68000001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-124550115.68000001</v>
          </cell>
        </row>
        <row r="206">
          <cell r="A206" t="str">
            <v>Equity</v>
          </cell>
          <cell r="B206" t="str">
            <v>Partnership &amp; LLC Unit</v>
          </cell>
          <cell r="C206" t="str">
            <v>Partnership &amp; LLC Unit-Affiliate</v>
          </cell>
          <cell r="D206" t="str">
            <v>Not Applicable</v>
          </cell>
          <cell r="O206">
            <v>-131343154.34</v>
          </cell>
          <cell r="P206">
            <v>-131343154.34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-131343154.34</v>
          </cell>
        </row>
        <row r="207">
          <cell r="A207" t="str">
            <v>Equity</v>
          </cell>
          <cell r="B207" t="str">
            <v>Partnership &amp; LLC Unit</v>
          </cell>
          <cell r="C207" t="str">
            <v>Partnership &amp; LLC Unit-Affiliate</v>
          </cell>
          <cell r="D207" t="str">
            <v>Not Applicable</v>
          </cell>
          <cell r="O207">
            <v>230893270.21000001</v>
          </cell>
          <cell r="P207">
            <v>255893270.21000001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255893270.21000001</v>
          </cell>
        </row>
        <row r="208">
          <cell r="A208" t="str">
            <v>Equity</v>
          </cell>
          <cell r="B208" t="str">
            <v>Partnership &amp; LLC Unit</v>
          </cell>
          <cell r="C208" t="str">
            <v>Partnership &amp; LLC Unit-Affiliate</v>
          </cell>
          <cell r="D208" t="str">
            <v>Not Applicable</v>
          </cell>
          <cell r="O208">
            <v>-18520446.239999998</v>
          </cell>
          <cell r="P208">
            <v>-18520446.239999998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-18520446.239999998</v>
          </cell>
        </row>
        <row r="209">
          <cell r="A209" t="str">
            <v>Equity</v>
          </cell>
          <cell r="B209" t="str">
            <v>Partnership &amp; LLC Unit</v>
          </cell>
          <cell r="C209" t="str">
            <v>Partnership &amp; LLC Unit-Affiliate</v>
          </cell>
          <cell r="D209" t="str">
            <v>Not Applicable</v>
          </cell>
          <cell r="O209">
            <v>18520446.239999998</v>
          </cell>
          <cell r="P209">
            <v>18520446.239999998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18520446.239999998</v>
          </cell>
        </row>
        <row r="210">
          <cell r="A210" t="str">
            <v>Equity</v>
          </cell>
          <cell r="B210" t="str">
            <v>Partnership &amp; LLC Unit</v>
          </cell>
          <cell r="C210" t="str">
            <v>Partnership &amp; LLC Unit-Affiliate</v>
          </cell>
          <cell r="D210" t="str">
            <v>Not Applicable</v>
          </cell>
          <cell r="O210">
            <v>-99550115.680000007</v>
          </cell>
          <cell r="P210">
            <v>-124550115.68000001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-124550115.68000001</v>
          </cell>
        </row>
        <row r="211">
          <cell r="A211" t="str">
            <v>Equity</v>
          </cell>
          <cell r="B211" t="str">
            <v>Partnership &amp; LLC Unit</v>
          </cell>
          <cell r="C211" t="str">
            <v>Partnership &amp; LLC Unit-Affiliate</v>
          </cell>
          <cell r="D211" t="str">
            <v>Not Applicable</v>
          </cell>
          <cell r="O211">
            <v>99550115.680000007</v>
          </cell>
          <cell r="P211">
            <v>124550115.68000001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124550115.68000001</v>
          </cell>
        </row>
        <row r="212">
          <cell r="A212" t="str">
            <v>Equity</v>
          </cell>
          <cell r="B212" t="str">
            <v>Partnership &amp; LLC Unit</v>
          </cell>
          <cell r="C212" t="str">
            <v>Partnership &amp; LLC Unit-Affiliate</v>
          </cell>
          <cell r="D212" t="str">
            <v>Not Applicable</v>
          </cell>
          <cell r="O212">
            <v>135537815.53999999</v>
          </cell>
          <cell r="P212">
            <v>135537815.53999999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135537815.53999999</v>
          </cell>
        </row>
        <row r="213">
          <cell r="A213" t="str">
            <v>Equity</v>
          </cell>
          <cell r="B213" t="str">
            <v>Partnership &amp; LLC Unit</v>
          </cell>
          <cell r="C213" t="str">
            <v>Partnership &amp; LLC Unit-Affiliate</v>
          </cell>
          <cell r="D213" t="str">
            <v>Not Applicable</v>
          </cell>
          <cell r="O213">
            <v>-121457520.83</v>
          </cell>
          <cell r="P213">
            <v>-121457520.83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-121457520.83</v>
          </cell>
        </row>
        <row r="214">
          <cell r="A214" t="str">
            <v>Equity</v>
          </cell>
          <cell r="B214" t="str">
            <v>Partnership &amp; LLC Unit</v>
          </cell>
          <cell r="C214" t="str">
            <v>Partnership &amp; LLC Unit-Affiliate</v>
          </cell>
          <cell r="D214" t="str">
            <v>Not Applicable</v>
          </cell>
          <cell r="O214">
            <v>-14080294.710000001</v>
          </cell>
          <cell r="P214">
            <v>-14080294.710000001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-14080294.710000001</v>
          </cell>
        </row>
        <row r="215">
          <cell r="A215" t="str">
            <v>Equity</v>
          </cell>
          <cell r="B215" t="str">
            <v>Retained Earnings</v>
          </cell>
          <cell r="C215" t="str">
            <v>Retained Earnings</v>
          </cell>
          <cell r="D215" t="str">
            <v>Not Applicable</v>
          </cell>
          <cell r="O215">
            <v>1139001.95</v>
          </cell>
          <cell r="P215">
            <v>1139001.95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1139001.95</v>
          </cell>
        </row>
        <row r="216">
          <cell r="A216" t="str">
            <v>Equity</v>
          </cell>
          <cell r="B216" t="str">
            <v>Retained Earnings</v>
          </cell>
          <cell r="C216" t="str">
            <v>Retained Earnings</v>
          </cell>
          <cell r="D216" t="str">
            <v>Not Applicable</v>
          </cell>
          <cell r="O216">
            <v>7770668.4500000002</v>
          </cell>
          <cell r="P216">
            <v>7770668.4500000002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7770668.4500000002</v>
          </cell>
        </row>
        <row r="217">
          <cell r="A217" t="str">
            <v>Equity</v>
          </cell>
          <cell r="B217" t="str">
            <v>Retained Earnings</v>
          </cell>
          <cell r="C217" t="str">
            <v>Retained Earnings</v>
          </cell>
          <cell r="D217" t="str">
            <v>Not Applicable</v>
          </cell>
          <cell r="O217">
            <v>180326.3</v>
          </cell>
          <cell r="P217">
            <v>180326.3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180326.3</v>
          </cell>
        </row>
        <row r="218">
          <cell r="A218" t="str">
            <v>Equity</v>
          </cell>
          <cell r="B218" t="str">
            <v>Retained Earnings</v>
          </cell>
          <cell r="C218" t="str">
            <v>Retained Earnings</v>
          </cell>
          <cell r="D218" t="str">
            <v>Not Applicable</v>
          </cell>
          <cell r="O218">
            <v>4804669.83</v>
          </cell>
          <cell r="P218">
            <v>4804669.83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4804669.83</v>
          </cell>
        </row>
        <row r="219">
          <cell r="A219" t="str">
            <v>Equity</v>
          </cell>
          <cell r="B219" t="str">
            <v>Retained Earnings</v>
          </cell>
          <cell r="C219" t="str">
            <v>Retained Earnings</v>
          </cell>
          <cell r="D219" t="str">
            <v>Not Applicable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</row>
        <row r="220">
          <cell r="A220" t="str">
            <v>Equity</v>
          </cell>
          <cell r="B220" t="str">
            <v>Retained Earnings</v>
          </cell>
          <cell r="C220" t="str">
            <v>Retained Earnings</v>
          </cell>
          <cell r="D220" t="str">
            <v>Not Applicable</v>
          </cell>
          <cell r="O220">
            <v>-2364684.9500000002</v>
          </cell>
          <cell r="P220">
            <v>-2364684.9500000002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-2364684.9500000002</v>
          </cell>
        </row>
        <row r="221">
          <cell r="A221" t="str">
            <v>Equity</v>
          </cell>
          <cell r="B221" t="str">
            <v>Non Controlling Interest</v>
          </cell>
          <cell r="C221" t="str">
            <v>Non Controlling Interest</v>
          </cell>
          <cell r="D221" t="str">
            <v>Not Applicable</v>
          </cell>
          <cell r="O221">
            <v>-1180977.54</v>
          </cell>
          <cell r="P221">
            <v>-1174559.32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-1174559.32</v>
          </cell>
        </row>
        <row r="222">
          <cell r="A222" t="str">
            <v>Equity</v>
          </cell>
          <cell r="B222" t="str">
            <v>Non Controlling Interest</v>
          </cell>
          <cell r="C222" t="str">
            <v>Non Controlling Interest</v>
          </cell>
          <cell r="D222" t="str">
            <v>Not Applicable</v>
          </cell>
          <cell r="O222">
            <v>2110022.14</v>
          </cell>
          <cell r="P222">
            <v>2433556.89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2433556.89</v>
          </cell>
        </row>
        <row r="223">
          <cell r="A223" t="str">
            <v>Equity</v>
          </cell>
          <cell r="B223" t="str">
            <v>Non Controlling Interest</v>
          </cell>
          <cell r="C223" t="str">
            <v>Non Controlling Interest</v>
          </cell>
          <cell r="D223" t="str">
            <v>Not Applicable</v>
          </cell>
          <cell r="O223">
            <v>-686305.99</v>
          </cell>
          <cell r="P223">
            <v>-686305.99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-686305.99</v>
          </cell>
        </row>
        <row r="224">
          <cell r="A224" t="str">
            <v>Income Statement</v>
          </cell>
          <cell r="B224" t="str">
            <v>Revenues-Sales</v>
          </cell>
          <cell r="C224" t="str">
            <v>NGL Sales</v>
          </cell>
          <cell r="D224" t="str">
            <v>NGL Sales</v>
          </cell>
          <cell r="O224">
            <v>-804633.59</v>
          </cell>
          <cell r="P224">
            <v>-753223.88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-1557857.47</v>
          </cell>
        </row>
        <row r="225">
          <cell r="A225" t="str">
            <v>Income Statement</v>
          </cell>
          <cell r="B225" t="str">
            <v>Revenues-Sales</v>
          </cell>
          <cell r="C225" t="str">
            <v>NGL Sales</v>
          </cell>
          <cell r="D225" t="str">
            <v>NGL Sales</v>
          </cell>
          <cell r="O225">
            <v>114617.01</v>
          </cell>
          <cell r="P225">
            <v>-595727.14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-481110.13</v>
          </cell>
        </row>
        <row r="226">
          <cell r="A226" t="str">
            <v>Income Statement</v>
          </cell>
          <cell r="B226" t="str">
            <v>Revenues-Sales</v>
          </cell>
          <cell r="C226" t="str">
            <v>Gas Sales</v>
          </cell>
          <cell r="D226" t="str">
            <v>Gas Sales</v>
          </cell>
          <cell r="O226">
            <v>-987033.58</v>
          </cell>
          <cell r="P226">
            <v>-1036343.08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-2023376.66</v>
          </cell>
        </row>
        <row r="227">
          <cell r="A227" t="str">
            <v>Income Statement</v>
          </cell>
          <cell r="B227" t="str">
            <v>Revenues-Sales</v>
          </cell>
          <cell r="C227" t="str">
            <v>Gas Sales</v>
          </cell>
          <cell r="D227" t="str">
            <v>Gas Sales</v>
          </cell>
          <cell r="O227">
            <v>-46938.28</v>
          </cell>
          <cell r="P227">
            <v>-339992.35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-386930.63</v>
          </cell>
        </row>
        <row r="228">
          <cell r="A228" t="str">
            <v>Income Statement</v>
          </cell>
          <cell r="B228" t="str">
            <v>Revenues-Fees</v>
          </cell>
          <cell r="C228" t="str">
            <v>Gathering Fees</v>
          </cell>
          <cell r="D228" t="str">
            <v>Gathering Fees</v>
          </cell>
          <cell r="O228">
            <v>-158367.93</v>
          </cell>
          <cell r="P228">
            <v>-128964.27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-287332.2</v>
          </cell>
        </row>
        <row r="229">
          <cell r="A229" t="str">
            <v>Income Statement</v>
          </cell>
          <cell r="B229" t="str">
            <v>Revenues-Fees</v>
          </cell>
          <cell r="C229" t="str">
            <v>Gathering Fees</v>
          </cell>
          <cell r="D229" t="str">
            <v>Gathering Fees</v>
          </cell>
          <cell r="O229">
            <v>-21633.26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-21633.26</v>
          </cell>
        </row>
        <row r="230">
          <cell r="A230" t="str">
            <v>Income Statement</v>
          </cell>
          <cell r="B230" t="str">
            <v>Revenues-Fees</v>
          </cell>
          <cell r="C230" t="str">
            <v>Gathering Fees</v>
          </cell>
          <cell r="D230" t="str">
            <v>Gathering Fees</v>
          </cell>
          <cell r="O230">
            <v>-15280.88</v>
          </cell>
          <cell r="P230">
            <v>-78187.899999999994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-93468.78</v>
          </cell>
        </row>
        <row r="231">
          <cell r="A231" t="str">
            <v>Income Statement</v>
          </cell>
          <cell r="B231" t="str">
            <v>Revenues-Fees</v>
          </cell>
          <cell r="C231" t="str">
            <v>Gathering Fees</v>
          </cell>
          <cell r="D231" t="str">
            <v>Gathering Fees</v>
          </cell>
          <cell r="O231">
            <v>-55544.3</v>
          </cell>
          <cell r="P231">
            <v>77177.56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21633.259999999995</v>
          </cell>
        </row>
        <row r="232">
          <cell r="A232" t="str">
            <v>Income Statement</v>
          </cell>
          <cell r="B232" t="str">
            <v>Revenues-Fees</v>
          </cell>
          <cell r="C232" t="str">
            <v>Gathering Fees</v>
          </cell>
          <cell r="D232" t="str">
            <v>Gathering Fees - Related Party</v>
          </cell>
          <cell r="O232">
            <v>0</v>
          </cell>
          <cell r="P232">
            <v>-81156.679999999993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-81156.679999999993</v>
          </cell>
        </row>
        <row r="233">
          <cell r="A233" t="str">
            <v>Income Statement</v>
          </cell>
          <cell r="B233" t="str">
            <v>Revenues-Fees</v>
          </cell>
          <cell r="C233" t="str">
            <v>Gathering Fees</v>
          </cell>
          <cell r="D233" t="str">
            <v>Gathering Fees - Related Party</v>
          </cell>
          <cell r="O233">
            <v>0</v>
          </cell>
          <cell r="P233">
            <v>-75352.22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-75352.22</v>
          </cell>
        </row>
        <row r="234">
          <cell r="A234" t="str">
            <v>Income Statement</v>
          </cell>
          <cell r="B234" t="str">
            <v>Revenues-Fees</v>
          </cell>
          <cell r="C234" t="str">
            <v>Compression Fees</v>
          </cell>
          <cell r="D234" t="str">
            <v>Compression Fees</v>
          </cell>
          <cell r="O234">
            <v>-49839.99</v>
          </cell>
          <cell r="P234">
            <v>-47416.61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-97256.6</v>
          </cell>
        </row>
        <row r="235">
          <cell r="A235" t="str">
            <v>Income Statement</v>
          </cell>
          <cell r="B235" t="str">
            <v>Revenues-Fees</v>
          </cell>
          <cell r="C235" t="str">
            <v>Compression Fees</v>
          </cell>
          <cell r="D235" t="str">
            <v>Compression Fees</v>
          </cell>
          <cell r="O235">
            <v>-9304.3799999999992</v>
          </cell>
          <cell r="P235">
            <v>-40070.839999999997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-49375.219999999994</v>
          </cell>
        </row>
        <row r="236">
          <cell r="A236" t="str">
            <v>Income Statement</v>
          </cell>
          <cell r="B236" t="str">
            <v>Revenues-Fees</v>
          </cell>
          <cell r="C236" t="str">
            <v>Treating Fees</v>
          </cell>
          <cell r="D236" t="str">
            <v>Treating Fees</v>
          </cell>
          <cell r="O236">
            <v>-63948.18</v>
          </cell>
          <cell r="P236">
            <v>-35067.910000000003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-99016.09</v>
          </cell>
        </row>
        <row r="237">
          <cell r="A237" t="str">
            <v>Income Statement</v>
          </cell>
          <cell r="B237" t="str">
            <v>Expenses</v>
          </cell>
          <cell r="C237" t="str">
            <v>O&amp;M - G&amp;A</v>
          </cell>
          <cell r="D237" t="str">
            <v>Payroll</v>
          </cell>
          <cell r="O237">
            <v>672169.59</v>
          </cell>
          <cell r="P237">
            <v>704696.17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1376865.76</v>
          </cell>
        </row>
        <row r="238">
          <cell r="A238" t="str">
            <v>Income Statement</v>
          </cell>
          <cell r="B238" t="str">
            <v>Expenses</v>
          </cell>
          <cell r="C238" t="str">
            <v>O&amp;M - G&amp;A</v>
          </cell>
          <cell r="D238" t="str">
            <v>Payroll</v>
          </cell>
          <cell r="O238">
            <v>35261.410000000003</v>
          </cell>
          <cell r="P238">
            <v>45776.98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81038.390000000014</v>
          </cell>
        </row>
        <row r="239">
          <cell r="A239" t="str">
            <v>Income Statement</v>
          </cell>
          <cell r="B239" t="str">
            <v>Expenses</v>
          </cell>
          <cell r="C239" t="str">
            <v>O&amp;M - G&amp;A</v>
          </cell>
          <cell r="D239" t="str">
            <v>Payroll</v>
          </cell>
          <cell r="O239">
            <v>-38833.32</v>
          </cell>
          <cell r="P239">
            <v>-37472.76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-76306.080000000002</v>
          </cell>
        </row>
        <row r="240">
          <cell r="A240" t="str">
            <v>Income Statement</v>
          </cell>
          <cell r="B240" t="str">
            <v>Expenses</v>
          </cell>
          <cell r="C240" t="str">
            <v>O&amp;M - G&amp;A</v>
          </cell>
          <cell r="D240" t="str">
            <v>Payroll</v>
          </cell>
          <cell r="O240">
            <v>-19556.47</v>
          </cell>
          <cell r="P240">
            <v>-24877.14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-44433.61</v>
          </cell>
        </row>
        <row r="241">
          <cell r="A241" t="str">
            <v>Income Statement</v>
          </cell>
          <cell r="B241" t="str">
            <v>Expenses</v>
          </cell>
          <cell r="C241" t="str">
            <v>O&amp;M - G&amp;A</v>
          </cell>
          <cell r="D241" t="str">
            <v>Payroll</v>
          </cell>
          <cell r="O241">
            <v>-53298.44</v>
          </cell>
          <cell r="P241">
            <v>-66862.25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-120160.69</v>
          </cell>
        </row>
        <row r="242">
          <cell r="A242" t="str">
            <v>Income Statement</v>
          </cell>
          <cell r="B242" t="str">
            <v>Expenses</v>
          </cell>
          <cell r="C242" t="str">
            <v>O&amp;M - G&amp;A</v>
          </cell>
          <cell r="D242" t="str">
            <v>Payroll</v>
          </cell>
          <cell r="O242">
            <v>0</v>
          </cell>
          <cell r="P242">
            <v>-1951.6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-1951.6</v>
          </cell>
        </row>
        <row r="243">
          <cell r="A243" t="str">
            <v>Income Statement</v>
          </cell>
          <cell r="B243" t="str">
            <v>Expenses</v>
          </cell>
          <cell r="C243" t="str">
            <v>O&amp;M - G&amp;A</v>
          </cell>
          <cell r="D243" t="str">
            <v>Bonus &amp; Benefits</v>
          </cell>
          <cell r="O243">
            <v>175481.86</v>
          </cell>
          <cell r="P243">
            <v>180904.09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356385.94999999995</v>
          </cell>
        </row>
        <row r="244">
          <cell r="A244" t="str">
            <v>Income Statement</v>
          </cell>
          <cell r="B244" t="str">
            <v>Expenses</v>
          </cell>
          <cell r="C244" t="str">
            <v>O&amp;M - G&amp;A</v>
          </cell>
          <cell r="D244" t="str">
            <v>Bonus &amp; Benefits</v>
          </cell>
          <cell r="O244">
            <v>-175481.86</v>
          </cell>
          <cell r="P244">
            <v>-180904.09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-356385.94999999995</v>
          </cell>
        </row>
        <row r="245">
          <cell r="A245" t="str">
            <v>Income Statement</v>
          </cell>
          <cell r="B245" t="str">
            <v>Expenses</v>
          </cell>
          <cell r="C245" t="str">
            <v>O&amp;M - G&amp;A</v>
          </cell>
          <cell r="D245" t="str">
            <v>Bonus &amp; Benefits</v>
          </cell>
          <cell r="O245">
            <v>-246084.57</v>
          </cell>
          <cell r="P245">
            <v>-260427.46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-506512.03</v>
          </cell>
        </row>
        <row r="246">
          <cell r="A246" t="str">
            <v>Income Statement</v>
          </cell>
          <cell r="B246" t="str">
            <v>Expenses</v>
          </cell>
          <cell r="C246" t="str">
            <v>O&amp;M - G&amp;A</v>
          </cell>
          <cell r="D246" t="str">
            <v>Bonus &amp; Benefits</v>
          </cell>
          <cell r="O246">
            <v>175481.86</v>
          </cell>
          <cell r="P246">
            <v>180904.09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356385.94999999995</v>
          </cell>
        </row>
        <row r="247">
          <cell r="A247" t="str">
            <v>Income Statement</v>
          </cell>
          <cell r="B247" t="str">
            <v>Expenses</v>
          </cell>
          <cell r="C247" t="str">
            <v>O&amp;M - G&amp;A</v>
          </cell>
          <cell r="D247" t="str">
            <v>Bonus &amp; Benefits</v>
          </cell>
          <cell r="O247">
            <v>49277.34</v>
          </cell>
          <cell r="P247">
            <v>50031.72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99309.06</v>
          </cell>
        </row>
        <row r="248">
          <cell r="A248" t="str">
            <v>Income Statement</v>
          </cell>
          <cell r="B248" t="str">
            <v>Expenses</v>
          </cell>
          <cell r="C248" t="str">
            <v>O&amp;M - G&amp;A</v>
          </cell>
          <cell r="D248" t="str">
            <v>Bonus &amp; Benefits</v>
          </cell>
          <cell r="O248">
            <v>21325.37</v>
          </cell>
          <cell r="P248">
            <v>28655.25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49980.619999999995</v>
          </cell>
        </row>
        <row r="249">
          <cell r="A249" t="str">
            <v>Income Statement</v>
          </cell>
          <cell r="B249" t="str">
            <v>Expenses</v>
          </cell>
          <cell r="C249" t="str">
            <v>O&amp;M - G&amp;A</v>
          </cell>
          <cell r="D249" t="str">
            <v>Bonus &amp; Benefits</v>
          </cell>
          <cell r="O249">
            <v>0</v>
          </cell>
          <cell r="P249">
            <v>836.4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836.4</v>
          </cell>
        </row>
        <row r="250">
          <cell r="A250" t="str">
            <v>Income Statement</v>
          </cell>
          <cell r="B250" t="str">
            <v>Expenses</v>
          </cell>
          <cell r="C250" t="str">
            <v>O&amp;M - G&amp;A</v>
          </cell>
          <cell r="D250" t="str">
            <v>Bonus &amp; Benefits</v>
          </cell>
          <cell r="O250">
            <v>49277.34</v>
          </cell>
          <cell r="P250">
            <v>50031.72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99309.06</v>
          </cell>
        </row>
        <row r="251">
          <cell r="A251" t="str">
            <v>Income Statement</v>
          </cell>
          <cell r="B251" t="str">
            <v>Expenses</v>
          </cell>
          <cell r="C251" t="str">
            <v>O&amp;M - G&amp;A</v>
          </cell>
          <cell r="D251" t="str">
            <v>Bonus &amp; Benefits</v>
          </cell>
          <cell r="O251">
            <v>-49277.34</v>
          </cell>
          <cell r="P251">
            <v>-50031.72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-99309.06</v>
          </cell>
        </row>
        <row r="252">
          <cell r="A252" t="str">
            <v>Income Statement</v>
          </cell>
          <cell r="B252" t="str">
            <v>Expenses</v>
          </cell>
          <cell r="C252" t="str">
            <v>O&amp;M - G&amp;A</v>
          </cell>
          <cell r="D252" t="str">
            <v>Bonus &amp; Benefits</v>
          </cell>
          <cell r="O252">
            <v>21325.37</v>
          </cell>
          <cell r="P252">
            <v>28655.25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49980.619999999995</v>
          </cell>
        </row>
        <row r="253">
          <cell r="A253" t="str">
            <v>Income Statement</v>
          </cell>
          <cell r="B253" t="str">
            <v>Expenses</v>
          </cell>
          <cell r="C253" t="str">
            <v>O&amp;M - G&amp;A</v>
          </cell>
          <cell r="D253" t="str">
            <v>Bonus &amp; Benefits</v>
          </cell>
          <cell r="O253">
            <v>-21325.37</v>
          </cell>
          <cell r="P253">
            <v>-28655.25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-49980.619999999995</v>
          </cell>
        </row>
        <row r="254">
          <cell r="A254" t="str">
            <v>Income Statement</v>
          </cell>
          <cell r="B254" t="str">
            <v>Expenses</v>
          </cell>
          <cell r="C254" t="str">
            <v>O&amp;M - G&amp;A</v>
          </cell>
          <cell r="D254" t="str">
            <v>Bonus &amp; Benefits</v>
          </cell>
          <cell r="O254">
            <v>0</v>
          </cell>
          <cell r="P254">
            <v>836.4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836.4</v>
          </cell>
        </row>
        <row r="255">
          <cell r="A255" t="str">
            <v>Income Statement</v>
          </cell>
          <cell r="B255" t="str">
            <v>Expenses</v>
          </cell>
          <cell r="C255" t="str">
            <v>O&amp;M - G&amp;A</v>
          </cell>
          <cell r="D255" t="str">
            <v>Bonus &amp; Benefits</v>
          </cell>
          <cell r="O255">
            <v>0</v>
          </cell>
          <cell r="P255">
            <v>-836.4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-836.4</v>
          </cell>
        </row>
        <row r="256">
          <cell r="A256" t="str">
            <v>Income Statement</v>
          </cell>
          <cell r="B256" t="str">
            <v>Expenses</v>
          </cell>
          <cell r="C256" t="str">
            <v>O&amp;M - G&amp;A</v>
          </cell>
          <cell r="D256" t="str">
            <v>Bonus &amp; Benefits</v>
          </cell>
          <cell r="O256">
            <v>-17475</v>
          </cell>
          <cell r="P256">
            <v>-16862.71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-34337.71</v>
          </cell>
        </row>
        <row r="257">
          <cell r="A257" t="str">
            <v>Income Statement</v>
          </cell>
          <cell r="B257" t="str">
            <v>Expenses</v>
          </cell>
          <cell r="C257" t="str">
            <v>O&amp;M - G&amp;A</v>
          </cell>
          <cell r="D257" t="str">
            <v>Bonus &amp; Benefits</v>
          </cell>
          <cell r="O257">
            <v>-3911.3</v>
          </cell>
          <cell r="P257">
            <v>-4975.42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-8886.7200000000012</v>
          </cell>
        </row>
        <row r="258">
          <cell r="A258" t="str">
            <v>Income Statement</v>
          </cell>
          <cell r="B258" t="str">
            <v>Expenses</v>
          </cell>
          <cell r="C258" t="str">
            <v>O&amp;M - G&amp;A</v>
          </cell>
          <cell r="D258" t="str">
            <v>Bonus &amp; Benefits</v>
          </cell>
          <cell r="O258">
            <v>-15989.53</v>
          </cell>
          <cell r="P258">
            <v>-20058.669999999998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-36048.199999999997</v>
          </cell>
        </row>
        <row r="259">
          <cell r="A259" t="str">
            <v>Income Statement</v>
          </cell>
          <cell r="B259" t="str">
            <v>Expenses</v>
          </cell>
          <cell r="C259" t="str">
            <v>O&amp;M - G&amp;A</v>
          </cell>
          <cell r="D259" t="str">
            <v>Bonus &amp; Benefits</v>
          </cell>
          <cell r="O259">
            <v>0</v>
          </cell>
          <cell r="P259">
            <v>-585.48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-585.48</v>
          </cell>
        </row>
        <row r="260">
          <cell r="A260" t="str">
            <v>Income Statement</v>
          </cell>
          <cell r="B260" t="str">
            <v>Expenses</v>
          </cell>
          <cell r="C260" t="str">
            <v>O&amp;M - G&amp;A</v>
          </cell>
          <cell r="D260" t="str">
            <v>Bonus &amp; Benefits</v>
          </cell>
          <cell r="O260">
            <v>227327.28</v>
          </cell>
          <cell r="P260">
            <v>188222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415549.28</v>
          </cell>
        </row>
        <row r="261">
          <cell r="A261" t="str">
            <v>Income Statement</v>
          </cell>
          <cell r="B261" t="str">
            <v>Expenses</v>
          </cell>
          <cell r="C261" t="str">
            <v>O&amp;M - G&amp;A</v>
          </cell>
          <cell r="D261" t="str">
            <v>Bonus &amp; Benefits</v>
          </cell>
          <cell r="O261">
            <v>81272.13</v>
          </cell>
          <cell r="P261">
            <v>81272.13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162544.26</v>
          </cell>
        </row>
        <row r="262">
          <cell r="A262" t="str">
            <v>Income Statement</v>
          </cell>
          <cell r="B262" t="str">
            <v>Expenses</v>
          </cell>
          <cell r="C262" t="str">
            <v>O&amp;M - G&amp;A</v>
          </cell>
          <cell r="D262" t="str">
            <v>Bonus &amp; Benefits</v>
          </cell>
          <cell r="O262">
            <v>96367.32</v>
          </cell>
          <cell r="P262">
            <v>61063.68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157431</v>
          </cell>
        </row>
        <row r="263">
          <cell r="A263" t="str">
            <v>Income Statement</v>
          </cell>
          <cell r="B263" t="str">
            <v>Expenses</v>
          </cell>
          <cell r="C263" t="str">
            <v>O&amp;M - G&amp;A</v>
          </cell>
          <cell r="D263" t="str">
            <v>Bonus &amp; Benefits</v>
          </cell>
          <cell r="O263">
            <v>23703.66</v>
          </cell>
          <cell r="P263">
            <v>64196.65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87900.31</v>
          </cell>
        </row>
        <row r="264">
          <cell r="A264" t="str">
            <v>Income Statement</v>
          </cell>
          <cell r="B264" t="str">
            <v>Expenses</v>
          </cell>
          <cell r="C264" t="str">
            <v>O&amp;M - G&amp;A</v>
          </cell>
          <cell r="D264" t="str">
            <v>Payroll</v>
          </cell>
          <cell r="O264">
            <v>432119.81</v>
          </cell>
          <cell r="P264">
            <v>527475.55000000005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959595.3600000001</v>
          </cell>
        </row>
        <row r="265">
          <cell r="A265" t="str">
            <v>Income Statement</v>
          </cell>
          <cell r="B265" t="str">
            <v>Expenses</v>
          </cell>
          <cell r="C265" t="str">
            <v>O&amp;M - G&amp;A</v>
          </cell>
          <cell r="D265" t="str">
            <v>Payroll</v>
          </cell>
          <cell r="O265">
            <v>-432119.81</v>
          </cell>
          <cell r="P265">
            <v>-527475.55000000005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-959595.3600000001</v>
          </cell>
        </row>
        <row r="266">
          <cell r="A266" t="str">
            <v>Income Statement</v>
          </cell>
          <cell r="B266" t="str">
            <v>Expenses</v>
          </cell>
          <cell r="C266" t="str">
            <v>O&amp;M - G&amp;A</v>
          </cell>
          <cell r="D266" t="str">
            <v>Payroll</v>
          </cell>
          <cell r="O266">
            <v>-781191.23</v>
          </cell>
          <cell r="P266">
            <v>-912046.34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-1693237.5699999998</v>
          </cell>
        </row>
        <row r="267">
          <cell r="A267" t="str">
            <v>Income Statement</v>
          </cell>
          <cell r="B267" t="str">
            <v>Expenses</v>
          </cell>
          <cell r="C267" t="str">
            <v>O&amp;M - G&amp;A</v>
          </cell>
          <cell r="D267" t="str">
            <v>Payroll</v>
          </cell>
          <cell r="O267">
            <v>432119.81</v>
          </cell>
          <cell r="P267">
            <v>527475.55000000005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959595.3600000001</v>
          </cell>
        </row>
        <row r="268">
          <cell r="A268" t="str">
            <v>Income Statement</v>
          </cell>
          <cell r="B268" t="str">
            <v>Expenses</v>
          </cell>
          <cell r="C268" t="str">
            <v>O&amp;M - G&amp;A</v>
          </cell>
          <cell r="D268" t="str">
            <v>Payroll</v>
          </cell>
          <cell r="O268">
            <v>271248.94</v>
          </cell>
          <cell r="P268">
            <v>271053.13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542302.07000000007</v>
          </cell>
        </row>
        <row r="269">
          <cell r="A269" t="str">
            <v>Income Statement</v>
          </cell>
          <cell r="B269" t="str">
            <v>Expenses</v>
          </cell>
          <cell r="C269" t="str">
            <v>O&amp;M - G&amp;A</v>
          </cell>
          <cell r="D269" t="str">
            <v>Payroll</v>
          </cell>
          <cell r="O269">
            <v>77822.48</v>
          </cell>
          <cell r="P269">
            <v>110424.36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188246.84</v>
          </cell>
        </row>
        <row r="270">
          <cell r="A270" t="str">
            <v>Income Statement</v>
          </cell>
          <cell r="B270" t="str">
            <v>Expenses</v>
          </cell>
          <cell r="C270" t="str">
            <v>O&amp;M - G&amp;A</v>
          </cell>
          <cell r="D270" t="str">
            <v>Payroll</v>
          </cell>
          <cell r="O270">
            <v>0</v>
          </cell>
          <cell r="P270">
            <v>3093.3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3093.3</v>
          </cell>
        </row>
        <row r="271">
          <cell r="A271" t="str">
            <v>Income Statement</v>
          </cell>
          <cell r="B271" t="str">
            <v>Expenses</v>
          </cell>
          <cell r="C271" t="str">
            <v>O&amp;M - G&amp;A</v>
          </cell>
          <cell r="D271" t="str">
            <v>Payroll</v>
          </cell>
          <cell r="O271">
            <v>271248.94</v>
          </cell>
          <cell r="P271">
            <v>271053.13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542302.07000000007</v>
          </cell>
        </row>
        <row r="272">
          <cell r="A272" t="str">
            <v>Income Statement</v>
          </cell>
          <cell r="B272" t="str">
            <v>Expenses</v>
          </cell>
          <cell r="C272" t="str">
            <v>O&amp;M - G&amp;A</v>
          </cell>
          <cell r="D272" t="str">
            <v>Payroll</v>
          </cell>
          <cell r="O272">
            <v>-271248.94</v>
          </cell>
          <cell r="P272">
            <v>-271053.13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-542302.07000000007</v>
          </cell>
        </row>
        <row r="273">
          <cell r="A273" t="str">
            <v>Income Statement</v>
          </cell>
          <cell r="B273" t="str">
            <v>Expenses</v>
          </cell>
          <cell r="C273" t="str">
            <v>O&amp;M - G&amp;A</v>
          </cell>
          <cell r="D273" t="str">
            <v>Payroll</v>
          </cell>
          <cell r="O273">
            <v>77822.48</v>
          </cell>
          <cell r="P273">
            <v>110424.36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188246.84</v>
          </cell>
        </row>
        <row r="274">
          <cell r="A274" t="str">
            <v>Income Statement</v>
          </cell>
          <cell r="B274" t="str">
            <v>Expenses</v>
          </cell>
          <cell r="C274" t="str">
            <v>O&amp;M - G&amp;A</v>
          </cell>
          <cell r="D274" t="str">
            <v>Payroll</v>
          </cell>
          <cell r="O274">
            <v>-77822.48</v>
          </cell>
          <cell r="P274">
            <v>-110424.36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-188246.84</v>
          </cell>
        </row>
        <row r="275">
          <cell r="A275" t="str">
            <v>Income Statement</v>
          </cell>
          <cell r="B275" t="str">
            <v>Expenses</v>
          </cell>
          <cell r="C275" t="str">
            <v>O&amp;M - G&amp;A</v>
          </cell>
          <cell r="D275" t="str">
            <v>Payroll</v>
          </cell>
          <cell r="O275">
            <v>0</v>
          </cell>
          <cell r="P275">
            <v>3093.3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3093.3</v>
          </cell>
        </row>
        <row r="276">
          <cell r="A276" t="str">
            <v>Income Statement</v>
          </cell>
          <cell r="B276" t="str">
            <v>Expenses</v>
          </cell>
          <cell r="C276" t="str">
            <v>O&amp;M - G&amp;A</v>
          </cell>
          <cell r="D276" t="str">
            <v>Payroll</v>
          </cell>
          <cell r="O276">
            <v>0</v>
          </cell>
          <cell r="P276">
            <v>-3093.3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-3093.3</v>
          </cell>
        </row>
        <row r="277">
          <cell r="A277" t="str">
            <v>Income Statement</v>
          </cell>
          <cell r="B277" t="str">
            <v>Expenses</v>
          </cell>
          <cell r="C277" t="str">
            <v>O&amp;M - G&amp;A</v>
          </cell>
          <cell r="D277" t="str">
            <v>Employee Expenses</v>
          </cell>
          <cell r="O277">
            <v>1595.75</v>
          </cell>
          <cell r="P277">
            <v>1050.82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2646.5699999999997</v>
          </cell>
        </row>
        <row r="278">
          <cell r="A278" t="str">
            <v>Income Statement</v>
          </cell>
          <cell r="B278" t="str">
            <v>Expenses</v>
          </cell>
          <cell r="C278" t="str">
            <v>O&amp;M - G&amp;A</v>
          </cell>
          <cell r="D278" t="str">
            <v>Employee Expenses</v>
          </cell>
          <cell r="O278">
            <v>11300</v>
          </cell>
          <cell r="P278">
            <v>11300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22600</v>
          </cell>
        </row>
        <row r="279">
          <cell r="A279" t="str">
            <v>Income Statement</v>
          </cell>
          <cell r="B279" t="str">
            <v>Expenses</v>
          </cell>
          <cell r="C279" t="str">
            <v>O&amp;M - G&amp;A</v>
          </cell>
          <cell r="D279" t="str">
            <v>Employee Expenses</v>
          </cell>
          <cell r="O279">
            <v>1842.56</v>
          </cell>
          <cell r="P279">
            <v>23.55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1866.11</v>
          </cell>
        </row>
        <row r="280">
          <cell r="A280" t="str">
            <v>Income Statement</v>
          </cell>
          <cell r="B280" t="str">
            <v>Expenses</v>
          </cell>
          <cell r="C280" t="str">
            <v>O&amp;M - G&amp;A</v>
          </cell>
          <cell r="D280" t="str">
            <v>Employee Expenses</v>
          </cell>
          <cell r="O280">
            <v>0</v>
          </cell>
          <cell r="P280">
            <v>410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410</v>
          </cell>
        </row>
        <row r="281">
          <cell r="A281" t="str">
            <v>Income Statement</v>
          </cell>
          <cell r="B281" t="str">
            <v>Expenses</v>
          </cell>
          <cell r="C281" t="str">
            <v>O&amp;M - G&amp;A</v>
          </cell>
          <cell r="D281" t="str">
            <v>Employee Expenses</v>
          </cell>
          <cell r="O281">
            <v>10120.469999999999</v>
          </cell>
          <cell r="P281">
            <v>9977.82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20098.29</v>
          </cell>
        </row>
        <row r="282">
          <cell r="A282" t="str">
            <v>Income Statement</v>
          </cell>
          <cell r="B282" t="str">
            <v>Expenses</v>
          </cell>
          <cell r="C282" t="str">
            <v>O&amp;M - G&amp;A</v>
          </cell>
          <cell r="D282" t="str">
            <v>Employee Expenses</v>
          </cell>
          <cell r="O282">
            <v>3920.6</v>
          </cell>
          <cell r="P282">
            <v>1972.89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5893.49</v>
          </cell>
        </row>
        <row r="283">
          <cell r="A283" t="str">
            <v>Income Statement</v>
          </cell>
          <cell r="B283" t="str">
            <v>Expenses</v>
          </cell>
          <cell r="C283" t="str">
            <v>O&amp;M - G&amp;A</v>
          </cell>
          <cell r="D283" t="str">
            <v>Employee Expenses</v>
          </cell>
          <cell r="O283">
            <v>1759</v>
          </cell>
          <cell r="P283">
            <v>2044.63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3803.63</v>
          </cell>
        </row>
        <row r="284">
          <cell r="A284" t="str">
            <v>Income Statement</v>
          </cell>
          <cell r="B284" t="str">
            <v>Expenses</v>
          </cell>
          <cell r="C284" t="str">
            <v>O&amp;M - G&amp;A</v>
          </cell>
          <cell r="D284" t="str">
            <v>Employee Expenses</v>
          </cell>
          <cell r="O284">
            <v>2719.55</v>
          </cell>
          <cell r="P284">
            <v>624.54999999999995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3344.1000000000004</v>
          </cell>
        </row>
        <row r="285">
          <cell r="A285" t="str">
            <v>Income Statement</v>
          </cell>
          <cell r="B285" t="str">
            <v>Expenses</v>
          </cell>
          <cell r="C285" t="str">
            <v>O&amp;M - G&amp;A</v>
          </cell>
          <cell r="D285" t="str">
            <v>Employee Expenses</v>
          </cell>
          <cell r="O285">
            <v>0</v>
          </cell>
          <cell r="P285">
            <v>1289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1289</v>
          </cell>
        </row>
        <row r="286">
          <cell r="A286" t="str">
            <v>Income Statement</v>
          </cell>
          <cell r="B286" t="str">
            <v>Expenses</v>
          </cell>
          <cell r="C286" t="str">
            <v>O&amp;M - G&amp;A</v>
          </cell>
          <cell r="D286" t="str">
            <v>Employee Expenses</v>
          </cell>
          <cell r="O286">
            <v>0</v>
          </cell>
          <cell r="P286">
            <v>2800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2800</v>
          </cell>
        </row>
        <row r="287">
          <cell r="A287" t="str">
            <v>Income Statement</v>
          </cell>
          <cell r="B287" t="str">
            <v>Expenses</v>
          </cell>
          <cell r="C287" t="str">
            <v>O&amp;M - G&amp;A</v>
          </cell>
          <cell r="D287" t="str">
            <v>Employee Expenses</v>
          </cell>
          <cell r="O287">
            <v>5160.84</v>
          </cell>
          <cell r="P287">
            <v>2853.14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8013.98</v>
          </cell>
        </row>
        <row r="288">
          <cell r="A288" t="str">
            <v>Income Statement</v>
          </cell>
          <cell r="B288" t="str">
            <v>Expenses</v>
          </cell>
          <cell r="C288" t="str">
            <v>O&amp;M - G&amp;A</v>
          </cell>
          <cell r="D288" t="str">
            <v>Employee Expenses</v>
          </cell>
          <cell r="O288">
            <v>994.49</v>
          </cell>
          <cell r="P288">
            <v>1493.68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2488.17</v>
          </cell>
        </row>
        <row r="289">
          <cell r="A289" t="str">
            <v>Income Statement</v>
          </cell>
          <cell r="B289" t="str">
            <v>Expenses</v>
          </cell>
          <cell r="C289" t="str">
            <v>O&amp;M - G&amp;A</v>
          </cell>
          <cell r="D289" t="str">
            <v>Employee Expenses</v>
          </cell>
          <cell r="O289">
            <v>95.44</v>
          </cell>
          <cell r="P289">
            <v>296.69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392.13</v>
          </cell>
        </row>
        <row r="290">
          <cell r="A290" t="str">
            <v>Income Statement</v>
          </cell>
          <cell r="B290" t="str">
            <v>Expenses</v>
          </cell>
          <cell r="C290" t="str">
            <v>O&amp;M - G&amp;A</v>
          </cell>
          <cell r="D290" t="str">
            <v>Employee Expenses</v>
          </cell>
          <cell r="O290">
            <v>66.86</v>
          </cell>
          <cell r="P290">
            <v>127.26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194.12</v>
          </cell>
        </row>
        <row r="291">
          <cell r="A291" t="str">
            <v>Income Statement</v>
          </cell>
          <cell r="B291" t="str">
            <v>Expenses</v>
          </cell>
          <cell r="C291" t="str">
            <v>O&amp;M - G&amp;A</v>
          </cell>
          <cell r="D291" t="str">
            <v>Employee Expenses</v>
          </cell>
          <cell r="O291">
            <v>688.97</v>
          </cell>
          <cell r="P291">
            <v>710.61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1399.58</v>
          </cell>
        </row>
        <row r="292">
          <cell r="A292" t="str">
            <v>Income Statement</v>
          </cell>
          <cell r="B292" t="str">
            <v>Expenses</v>
          </cell>
          <cell r="C292" t="str">
            <v>O&amp;M - G&amp;A</v>
          </cell>
          <cell r="D292" t="str">
            <v>Employee Expenses</v>
          </cell>
          <cell r="O292">
            <v>39.94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39.94</v>
          </cell>
        </row>
        <row r="293">
          <cell r="A293" t="str">
            <v>Income Statement</v>
          </cell>
          <cell r="B293" t="str">
            <v>Expenses</v>
          </cell>
          <cell r="C293" t="str">
            <v>O&amp;M - G&amp;A</v>
          </cell>
          <cell r="D293" t="str">
            <v>Employee Expenses</v>
          </cell>
          <cell r="O293">
            <v>57.42</v>
          </cell>
          <cell r="P293">
            <v>154.9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212.32</v>
          </cell>
        </row>
        <row r="294">
          <cell r="A294" t="str">
            <v>Income Statement</v>
          </cell>
          <cell r="B294" t="str">
            <v>Expenses</v>
          </cell>
          <cell r="C294" t="str">
            <v>O&amp;M - G&amp;A</v>
          </cell>
          <cell r="D294" t="str">
            <v>Employee Expenses</v>
          </cell>
          <cell r="O294">
            <v>882.27</v>
          </cell>
          <cell r="P294">
            <v>970.42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1852.69</v>
          </cell>
        </row>
        <row r="295">
          <cell r="A295" t="str">
            <v>Income Statement</v>
          </cell>
          <cell r="B295" t="str">
            <v>Expenses</v>
          </cell>
          <cell r="C295" t="str">
            <v>O&amp;M - G&amp;A</v>
          </cell>
          <cell r="D295" t="str">
            <v>Employee Expenses</v>
          </cell>
          <cell r="O295">
            <v>1430.07</v>
          </cell>
          <cell r="P295">
            <v>1081.02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2511.09</v>
          </cell>
        </row>
        <row r="296">
          <cell r="A296" t="str">
            <v>Income Statement</v>
          </cell>
          <cell r="B296" t="str">
            <v>Expenses</v>
          </cell>
          <cell r="C296" t="str">
            <v>O&amp;M - G&amp;A</v>
          </cell>
          <cell r="D296" t="str">
            <v>Employee Expenses</v>
          </cell>
          <cell r="O296">
            <v>673.38</v>
          </cell>
          <cell r="P296">
            <v>167.92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841.3</v>
          </cell>
        </row>
        <row r="297">
          <cell r="A297" t="str">
            <v>Income Statement</v>
          </cell>
          <cell r="B297" t="str">
            <v>Expenses</v>
          </cell>
          <cell r="C297" t="str">
            <v>O&amp;M - G&amp;A</v>
          </cell>
          <cell r="D297" t="str">
            <v>Contractors &amp; Professional Fees</v>
          </cell>
          <cell r="O297">
            <v>200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200</v>
          </cell>
        </row>
        <row r="298">
          <cell r="A298" t="str">
            <v>Income Statement</v>
          </cell>
          <cell r="B298" t="str">
            <v>Expenses</v>
          </cell>
          <cell r="C298" t="str">
            <v>O&amp;M - G&amp;A</v>
          </cell>
          <cell r="D298" t="str">
            <v>Contractors &amp; Professional Fees</v>
          </cell>
          <cell r="O298">
            <v>28725.65</v>
          </cell>
          <cell r="P298">
            <v>31594.5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60320.15</v>
          </cell>
        </row>
        <row r="299">
          <cell r="A299" t="str">
            <v>Income Statement</v>
          </cell>
          <cell r="B299" t="str">
            <v>Expenses</v>
          </cell>
          <cell r="C299" t="str">
            <v>O&amp;M - G&amp;A</v>
          </cell>
          <cell r="D299" t="str">
            <v>Contractors &amp; Professional Fees</v>
          </cell>
          <cell r="O299">
            <v>0</v>
          </cell>
          <cell r="P299">
            <v>210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210</v>
          </cell>
        </row>
        <row r="300">
          <cell r="A300" t="str">
            <v>Income Statement</v>
          </cell>
          <cell r="B300" t="str">
            <v>Expenses</v>
          </cell>
          <cell r="C300" t="str">
            <v>O&amp;M - G&amp;A</v>
          </cell>
          <cell r="D300" t="str">
            <v>Contractors &amp; Professional Fees</v>
          </cell>
          <cell r="O300">
            <v>0</v>
          </cell>
          <cell r="P300">
            <v>18958.82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18958.82</v>
          </cell>
        </row>
        <row r="301">
          <cell r="A301" t="str">
            <v>Income Statement</v>
          </cell>
          <cell r="B301" t="str">
            <v>Expenses</v>
          </cell>
          <cell r="C301" t="str">
            <v>O&amp;M - G&amp;A</v>
          </cell>
          <cell r="D301" t="str">
            <v>Contractors &amp; Professional Fees</v>
          </cell>
          <cell r="O301">
            <v>63074.62</v>
          </cell>
          <cell r="P301">
            <v>83348.33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146422.95000000001</v>
          </cell>
        </row>
        <row r="302">
          <cell r="A302" t="str">
            <v>Income Statement</v>
          </cell>
          <cell r="B302" t="str">
            <v>Expenses</v>
          </cell>
          <cell r="C302" t="str">
            <v>O&amp;M - G&amp;A</v>
          </cell>
          <cell r="D302" t="str">
            <v>Contractors &amp; Professional Fees</v>
          </cell>
          <cell r="O302">
            <v>31114.2</v>
          </cell>
          <cell r="P302">
            <v>16406.29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47520.490000000005</v>
          </cell>
        </row>
        <row r="303">
          <cell r="A303" t="str">
            <v>Income Statement</v>
          </cell>
          <cell r="B303" t="str">
            <v>Expenses</v>
          </cell>
          <cell r="C303" t="str">
            <v>O&amp;M - G&amp;A</v>
          </cell>
          <cell r="D303" t="str">
            <v>Contractors &amp; Professional Fees</v>
          </cell>
          <cell r="O303">
            <v>28999.99</v>
          </cell>
          <cell r="P303">
            <v>28999.99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57999.98</v>
          </cell>
        </row>
        <row r="304">
          <cell r="A304" t="str">
            <v>Income Statement</v>
          </cell>
          <cell r="B304" t="str">
            <v>Expenses</v>
          </cell>
          <cell r="C304" t="str">
            <v>O&amp;M - G&amp;A</v>
          </cell>
          <cell r="D304" t="str">
            <v>Contractors &amp; Professional Fees</v>
          </cell>
          <cell r="O304">
            <v>750</v>
          </cell>
          <cell r="P304">
            <v>13396.27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14146.27</v>
          </cell>
        </row>
        <row r="305">
          <cell r="A305" t="str">
            <v>Income Statement</v>
          </cell>
          <cell r="B305" t="str">
            <v>Expenses</v>
          </cell>
          <cell r="C305" t="str">
            <v>O&amp;M - G&amp;A</v>
          </cell>
          <cell r="D305" t="str">
            <v>Contractors &amp; Professional Fees</v>
          </cell>
          <cell r="O305">
            <v>9331.67</v>
          </cell>
          <cell r="P305">
            <v>1329.92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10661.59</v>
          </cell>
        </row>
        <row r="306">
          <cell r="A306" t="str">
            <v>Income Statement</v>
          </cell>
          <cell r="B306" t="str">
            <v>Expenses</v>
          </cell>
          <cell r="C306" t="str">
            <v>O&amp;M - G&amp;A</v>
          </cell>
          <cell r="D306" t="str">
            <v>Contractors &amp; Professional Fees</v>
          </cell>
          <cell r="O306">
            <v>4499.01</v>
          </cell>
          <cell r="P306">
            <v>4380.8999999999996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8879.91</v>
          </cell>
        </row>
        <row r="307">
          <cell r="A307" t="str">
            <v>Income Statement</v>
          </cell>
          <cell r="B307" t="str">
            <v>Expenses</v>
          </cell>
          <cell r="C307" t="str">
            <v>O&amp;M - G&amp;A</v>
          </cell>
          <cell r="D307" t="str">
            <v>Contractors &amp; Professional Fees</v>
          </cell>
          <cell r="O307">
            <v>1753</v>
          </cell>
          <cell r="P307">
            <v>1157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2910</v>
          </cell>
        </row>
        <row r="308">
          <cell r="A308" t="str">
            <v>Income Statement</v>
          </cell>
          <cell r="B308" t="str">
            <v>Expenses</v>
          </cell>
          <cell r="C308" t="str">
            <v>O&amp;M - G&amp;A</v>
          </cell>
          <cell r="D308" t="str">
            <v>Materials &amp; Parts</v>
          </cell>
          <cell r="O308">
            <v>14638.99</v>
          </cell>
          <cell r="P308">
            <v>7544.97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22183.96</v>
          </cell>
        </row>
        <row r="309">
          <cell r="A309" t="str">
            <v>Income Statement</v>
          </cell>
          <cell r="B309" t="str">
            <v>Expenses</v>
          </cell>
          <cell r="C309" t="str">
            <v>O&amp;M - G&amp;A</v>
          </cell>
          <cell r="D309" t="str">
            <v>Materials &amp; Parts</v>
          </cell>
          <cell r="O309">
            <v>2216.7600000000002</v>
          </cell>
          <cell r="P309">
            <v>4948.1000000000004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7164.8600000000006</v>
          </cell>
        </row>
        <row r="310">
          <cell r="A310" t="str">
            <v>Income Statement</v>
          </cell>
          <cell r="B310" t="str">
            <v>Expenses</v>
          </cell>
          <cell r="C310" t="str">
            <v>O&amp;M - G&amp;A</v>
          </cell>
          <cell r="D310" t="str">
            <v>Materials &amp; Parts</v>
          </cell>
          <cell r="O310">
            <v>2210.83</v>
          </cell>
          <cell r="P310">
            <v>5131.8599999999997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7342.69</v>
          </cell>
        </row>
        <row r="311">
          <cell r="A311" t="str">
            <v>Income Statement</v>
          </cell>
          <cell r="B311" t="str">
            <v>Expenses</v>
          </cell>
          <cell r="C311" t="str">
            <v>O&amp;M - G&amp;A</v>
          </cell>
          <cell r="D311" t="str">
            <v>Materials &amp; Parts</v>
          </cell>
          <cell r="O311">
            <v>5536.35</v>
          </cell>
          <cell r="P311">
            <v>23204.9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28741.25</v>
          </cell>
        </row>
        <row r="312">
          <cell r="A312" t="str">
            <v>Income Statement</v>
          </cell>
          <cell r="B312" t="str">
            <v>Expenses</v>
          </cell>
          <cell r="C312" t="str">
            <v>O&amp;M - G&amp;A</v>
          </cell>
          <cell r="D312" t="str">
            <v>Materials &amp; Parts</v>
          </cell>
          <cell r="O312">
            <v>16153.44</v>
          </cell>
          <cell r="P312">
            <v>20478.080000000002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36631.520000000004</v>
          </cell>
        </row>
        <row r="313">
          <cell r="A313" t="str">
            <v>Income Statement</v>
          </cell>
          <cell r="B313" t="str">
            <v>Expenses</v>
          </cell>
          <cell r="C313" t="str">
            <v>O&amp;M - G&amp;A</v>
          </cell>
          <cell r="D313" t="str">
            <v>Materials &amp; Parts</v>
          </cell>
          <cell r="O313">
            <v>20.47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20.47</v>
          </cell>
        </row>
        <row r="314">
          <cell r="A314" t="str">
            <v>Income Statement</v>
          </cell>
          <cell r="B314" t="str">
            <v>Expenses</v>
          </cell>
          <cell r="C314" t="str">
            <v>O&amp;M - G&amp;A</v>
          </cell>
          <cell r="D314" t="str">
            <v>Materials &amp; Parts</v>
          </cell>
          <cell r="O314">
            <v>3712.27</v>
          </cell>
          <cell r="P314">
            <v>11733.28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15445.550000000001</v>
          </cell>
        </row>
        <row r="315">
          <cell r="A315" t="str">
            <v>Income Statement</v>
          </cell>
          <cell r="B315" t="str">
            <v>Expenses</v>
          </cell>
          <cell r="C315" t="str">
            <v>O&amp;M - G&amp;A</v>
          </cell>
          <cell r="D315" t="str">
            <v>Materials &amp; Parts</v>
          </cell>
          <cell r="O315">
            <v>488.87</v>
          </cell>
          <cell r="P315">
            <v>7513.57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8002.44</v>
          </cell>
        </row>
        <row r="316">
          <cell r="A316" t="str">
            <v>Income Statement</v>
          </cell>
          <cell r="B316" t="str">
            <v>Expenses</v>
          </cell>
          <cell r="C316" t="str">
            <v>O&amp;M - G&amp;A</v>
          </cell>
          <cell r="D316" t="str">
            <v>Materials &amp; Parts</v>
          </cell>
          <cell r="O316">
            <v>4239.8599999999997</v>
          </cell>
          <cell r="P316">
            <v>4474.58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8714.4399999999987</v>
          </cell>
        </row>
        <row r="317">
          <cell r="A317" t="str">
            <v>Income Statement</v>
          </cell>
          <cell r="B317" t="str">
            <v>Expenses</v>
          </cell>
          <cell r="C317" t="str">
            <v>O&amp;M - G&amp;A</v>
          </cell>
          <cell r="D317" t="str">
            <v>Other Expenses</v>
          </cell>
          <cell r="O317">
            <v>1841.01</v>
          </cell>
          <cell r="P317">
            <v>1870.51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3711.52</v>
          </cell>
        </row>
        <row r="318">
          <cell r="A318" t="str">
            <v>Income Statement</v>
          </cell>
          <cell r="B318" t="str">
            <v>Expenses</v>
          </cell>
          <cell r="C318" t="str">
            <v>O&amp;M - G&amp;A</v>
          </cell>
          <cell r="D318" t="str">
            <v>Other Expenses</v>
          </cell>
          <cell r="O318">
            <v>1864.58</v>
          </cell>
          <cell r="P318">
            <v>23171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25035.58</v>
          </cell>
        </row>
        <row r="319">
          <cell r="A319" t="str">
            <v>Income Statement</v>
          </cell>
          <cell r="B319" t="str">
            <v>Expenses</v>
          </cell>
          <cell r="C319" t="str">
            <v>O&amp;M - G&amp;A</v>
          </cell>
          <cell r="D319" t="str">
            <v>Other Expenses</v>
          </cell>
          <cell r="O319">
            <v>11170.4</v>
          </cell>
          <cell r="P319">
            <v>23694.33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34864.730000000003</v>
          </cell>
        </row>
        <row r="320">
          <cell r="A320" t="str">
            <v>Income Statement</v>
          </cell>
          <cell r="B320" t="str">
            <v>Expenses</v>
          </cell>
          <cell r="C320" t="str">
            <v>O&amp;M - G&amp;A</v>
          </cell>
          <cell r="D320" t="str">
            <v>Materials &amp; Parts</v>
          </cell>
          <cell r="O320">
            <v>14810.73</v>
          </cell>
          <cell r="P320">
            <v>31864.66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46675.39</v>
          </cell>
        </row>
        <row r="321">
          <cell r="A321" t="str">
            <v>Income Statement</v>
          </cell>
          <cell r="B321" t="str">
            <v>Expenses</v>
          </cell>
          <cell r="C321" t="str">
            <v>O&amp;M - G&amp;A</v>
          </cell>
          <cell r="D321" t="str">
            <v>Materials &amp; Parts</v>
          </cell>
          <cell r="O321">
            <v>4134.16</v>
          </cell>
          <cell r="P321">
            <v>2421.73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6555.8899999999994</v>
          </cell>
        </row>
        <row r="322">
          <cell r="A322" t="str">
            <v>Income Statement</v>
          </cell>
          <cell r="B322" t="str">
            <v>Expenses</v>
          </cell>
          <cell r="C322" t="str">
            <v>O&amp;M - G&amp;A</v>
          </cell>
          <cell r="D322" t="str">
            <v>Utilities</v>
          </cell>
          <cell r="O322">
            <v>2844.47</v>
          </cell>
          <cell r="P322">
            <v>2899.92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5744.3899999999994</v>
          </cell>
        </row>
        <row r="323">
          <cell r="A323" t="str">
            <v>Income Statement</v>
          </cell>
          <cell r="B323" t="str">
            <v>Expenses</v>
          </cell>
          <cell r="C323" t="str">
            <v>O&amp;M - G&amp;A</v>
          </cell>
          <cell r="D323" t="str">
            <v>Utilities</v>
          </cell>
          <cell r="O323">
            <v>2616.5500000000002</v>
          </cell>
          <cell r="P323">
            <v>2275.37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4891.92</v>
          </cell>
        </row>
        <row r="324">
          <cell r="A324" t="str">
            <v>Income Statement</v>
          </cell>
          <cell r="B324" t="str">
            <v>Expenses</v>
          </cell>
          <cell r="C324" t="str">
            <v>O&amp;M - G&amp;A</v>
          </cell>
          <cell r="D324" t="str">
            <v>Utilities</v>
          </cell>
          <cell r="O324">
            <v>406.07</v>
          </cell>
          <cell r="P324">
            <v>847.91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1253.98</v>
          </cell>
        </row>
        <row r="325">
          <cell r="A325" t="str">
            <v>Income Statement</v>
          </cell>
          <cell r="B325" t="str">
            <v>Expenses</v>
          </cell>
          <cell r="C325" t="str">
            <v>O&amp;M - G&amp;A</v>
          </cell>
          <cell r="D325" t="str">
            <v>Utilities</v>
          </cell>
          <cell r="O325">
            <v>52.8</v>
          </cell>
          <cell r="P325">
            <v>48.52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101.32</v>
          </cell>
        </row>
        <row r="326">
          <cell r="A326" t="str">
            <v>Income Statement</v>
          </cell>
          <cell r="B326" t="str">
            <v>Expenses</v>
          </cell>
          <cell r="C326" t="str">
            <v>O&amp;M - G&amp;A</v>
          </cell>
          <cell r="D326" t="str">
            <v>Utilities</v>
          </cell>
          <cell r="O326">
            <v>866.11</v>
          </cell>
          <cell r="P326">
            <v>923.93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1790.04</v>
          </cell>
        </row>
        <row r="327">
          <cell r="A327" t="str">
            <v>Income Statement</v>
          </cell>
          <cell r="B327" t="str">
            <v>Expenses</v>
          </cell>
          <cell r="C327" t="str">
            <v>O&amp;M - G&amp;A</v>
          </cell>
          <cell r="D327" t="str">
            <v>Utilities</v>
          </cell>
          <cell r="O327">
            <v>167.64</v>
          </cell>
          <cell r="P327">
            <v>132.05000000000001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299.69</v>
          </cell>
        </row>
        <row r="328">
          <cell r="A328" t="str">
            <v>Income Statement</v>
          </cell>
          <cell r="B328" t="str">
            <v>Expenses</v>
          </cell>
          <cell r="C328" t="str">
            <v>O&amp;M - G&amp;A</v>
          </cell>
          <cell r="D328" t="str">
            <v>Other Expenses</v>
          </cell>
          <cell r="O328">
            <v>104.11</v>
          </cell>
          <cell r="P328">
            <v>144.09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248.2</v>
          </cell>
        </row>
        <row r="329">
          <cell r="A329" t="str">
            <v>Income Statement</v>
          </cell>
          <cell r="B329" t="str">
            <v>Expenses</v>
          </cell>
          <cell r="C329" t="str">
            <v>O&amp;M - G&amp;A</v>
          </cell>
          <cell r="D329" t="str">
            <v>Other Expenses</v>
          </cell>
          <cell r="O329">
            <v>16690.7</v>
          </cell>
          <cell r="P329">
            <v>12160.64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28851.34</v>
          </cell>
        </row>
        <row r="330">
          <cell r="A330" t="str">
            <v>Income Statement</v>
          </cell>
          <cell r="B330" t="str">
            <v>Expenses</v>
          </cell>
          <cell r="C330" t="str">
            <v>O&amp;M - G&amp;A</v>
          </cell>
          <cell r="D330" t="str">
            <v>Other Expenses</v>
          </cell>
          <cell r="O330">
            <v>8319.94</v>
          </cell>
          <cell r="P330">
            <v>6348.37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14668.310000000001</v>
          </cell>
        </row>
        <row r="331">
          <cell r="A331" t="str">
            <v>Income Statement</v>
          </cell>
          <cell r="B331" t="str">
            <v>Expenses</v>
          </cell>
          <cell r="C331" t="str">
            <v>O&amp;M - G&amp;A</v>
          </cell>
          <cell r="D331" t="str">
            <v>Other Expenses</v>
          </cell>
          <cell r="O331">
            <v>22484.77</v>
          </cell>
          <cell r="P331">
            <v>22497.27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44982.04</v>
          </cell>
        </row>
        <row r="332">
          <cell r="A332" t="str">
            <v>Income Statement</v>
          </cell>
          <cell r="B332" t="str">
            <v>Expenses</v>
          </cell>
          <cell r="C332" t="str">
            <v>O&amp;M - G&amp;A</v>
          </cell>
          <cell r="D332" t="str">
            <v>Other Expenses</v>
          </cell>
          <cell r="O332">
            <v>70094.570000000007</v>
          </cell>
          <cell r="P332">
            <v>26913.360000000001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97007.930000000008</v>
          </cell>
        </row>
        <row r="333">
          <cell r="A333" t="str">
            <v>Income Statement</v>
          </cell>
          <cell r="B333" t="str">
            <v>Expenses</v>
          </cell>
          <cell r="C333" t="str">
            <v>O&amp;M - G&amp;A</v>
          </cell>
          <cell r="D333" t="str">
            <v>Other Expenses</v>
          </cell>
          <cell r="O333">
            <v>20443.38</v>
          </cell>
          <cell r="P333">
            <v>3600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24043.38</v>
          </cell>
        </row>
        <row r="334">
          <cell r="A334" t="str">
            <v>Income Statement</v>
          </cell>
          <cell r="B334" t="str">
            <v>Expenses</v>
          </cell>
          <cell r="C334" t="str">
            <v>O&amp;M - G&amp;A</v>
          </cell>
          <cell r="D334" t="str">
            <v>Other Expenses</v>
          </cell>
          <cell r="O334">
            <v>4297</v>
          </cell>
          <cell r="P334">
            <v>3291.5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7588.5</v>
          </cell>
        </row>
        <row r="335">
          <cell r="A335" t="str">
            <v>Income Statement</v>
          </cell>
          <cell r="B335" t="str">
            <v>Expenses</v>
          </cell>
          <cell r="C335" t="str">
            <v>O&amp;M - G&amp;A</v>
          </cell>
          <cell r="D335" t="str">
            <v>Other Expenses</v>
          </cell>
          <cell r="O335">
            <v>224.81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224.81</v>
          </cell>
        </row>
        <row r="336">
          <cell r="A336" t="str">
            <v>Income Statement</v>
          </cell>
          <cell r="B336" t="str">
            <v>Expenses</v>
          </cell>
          <cell r="C336" t="str">
            <v>O&amp;M - G&amp;A</v>
          </cell>
          <cell r="D336" t="str">
            <v>Other Expenses</v>
          </cell>
          <cell r="O336">
            <v>17577.080000000002</v>
          </cell>
          <cell r="P336">
            <v>36406.800000000003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53983.880000000005</v>
          </cell>
        </row>
        <row r="337">
          <cell r="A337" t="str">
            <v>Income Statement</v>
          </cell>
          <cell r="B337" t="str">
            <v>Expenses</v>
          </cell>
          <cell r="C337" t="str">
            <v>O&amp;M - G&amp;A</v>
          </cell>
          <cell r="D337" t="str">
            <v>Other Expenses</v>
          </cell>
          <cell r="O337">
            <v>19765.71</v>
          </cell>
          <cell r="P337">
            <v>19403.580000000002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39169.29</v>
          </cell>
        </row>
        <row r="338">
          <cell r="A338" t="str">
            <v>Income Statement</v>
          </cell>
          <cell r="B338" t="str">
            <v>Expenses</v>
          </cell>
          <cell r="C338" t="str">
            <v>O&amp;M - G&amp;A</v>
          </cell>
          <cell r="D338" t="str">
            <v>Other Expenses</v>
          </cell>
          <cell r="O338">
            <v>1550.46</v>
          </cell>
          <cell r="P338">
            <v>617.4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2167.86</v>
          </cell>
        </row>
        <row r="339">
          <cell r="A339" t="str">
            <v>Income Statement</v>
          </cell>
          <cell r="B339" t="str">
            <v>Expenses</v>
          </cell>
          <cell r="C339" t="str">
            <v>O&amp;M - G&amp;A</v>
          </cell>
          <cell r="D339" t="str">
            <v>Other Expenses</v>
          </cell>
          <cell r="O339">
            <v>3267.47</v>
          </cell>
          <cell r="P339">
            <v>3623.66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6891.1299999999992</v>
          </cell>
        </row>
        <row r="340">
          <cell r="A340" t="str">
            <v>Income Statement</v>
          </cell>
          <cell r="B340" t="str">
            <v>Expenses</v>
          </cell>
          <cell r="C340" t="str">
            <v>O&amp;M - G&amp;A</v>
          </cell>
          <cell r="D340" t="str">
            <v>Other Expenses</v>
          </cell>
          <cell r="O340">
            <v>-0.16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-0.16</v>
          </cell>
        </row>
        <row r="341">
          <cell r="A341" t="str">
            <v>Income Statement</v>
          </cell>
          <cell r="B341" t="str">
            <v>Expenses</v>
          </cell>
          <cell r="C341" t="str">
            <v>O&amp;M - G&amp;A</v>
          </cell>
          <cell r="D341" t="str">
            <v>Other Expenses</v>
          </cell>
          <cell r="O341">
            <v>-0.01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-0.01</v>
          </cell>
        </row>
        <row r="342">
          <cell r="A342" t="str">
            <v>Income Statement</v>
          </cell>
          <cell r="B342" t="str">
            <v>Expenses</v>
          </cell>
          <cell r="C342" t="str">
            <v>O&amp;M - G&amp;A</v>
          </cell>
          <cell r="D342" t="str">
            <v>Other Expenses</v>
          </cell>
          <cell r="O342">
            <v>514.55999999999995</v>
          </cell>
          <cell r="P342">
            <v>6245.29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6759.85</v>
          </cell>
        </row>
        <row r="343">
          <cell r="A343" t="str">
            <v>Income Statement</v>
          </cell>
          <cell r="B343" t="str">
            <v>Expenses</v>
          </cell>
          <cell r="C343" t="str">
            <v>O&amp;M - G&amp;A</v>
          </cell>
          <cell r="D343" t="str">
            <v>Employee Expenses</v>
          </cell>
          <cell r="O343">
            <v>4499.01</v>
          </cell>
          <cell r="P343">
            <v>4380.8999999999996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8879.91</v>
          </cell>
        </row>
        <row r="344">
          <cell r="A344" t="str">
            <v>Income Statement</v>
          </cell>
          <cell r="B344" t="str">
            <v>Expenses</v>
          </cell>
          <cell r="C344" t="str">
            <v>O&amp;M - G&amp;A</v>
          </cell>
          <cell r="D344" t="str">
            <v>Employee Expenses</v>
          </cell>
          <cell r="O344">
            <v>-4499.01</v>
          </cell>
          <cell r="P344">
            <v>-4380.8999999999996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-8879.91</v>
          </cell>
        </row>
        <row r="345">
          <cell r="A345" t="str">
            <v>Income Statement</v>
          </cell>
          <cell r="B345" t="str">
            <v>Expenses</v>
          </cell>
          <cell r="C345" t="str">
            <v>O&amp;M - G&amp;A</v>
          </cell>
          <cell r="D345" t="str">
            <v>Employee Expenses</v>
          </cell>
          <cell r="O345">
            <v>-15799.01</v>
          </cell>
          <cell r="P345">
            <v>-15680.9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-31479.91</v>
          </cell>
        </row>
        <row r="346">
          <cell r="A346" t="str">
            <v>Income Statement</v>
          </cell>
          <cell r="B346" t="str">
            <v>Expenses</v>
          </cell>
          <cell r="C346" t="str">
            <v>O&amp;M - G&amp;A</v>
          </cell>
          <cell r="D346" t="str">
            <v>Employee Expenses</v>
          </cell>
          <cell r="O346">
            <v>4499.01</v>
          </cell>
          <cell r="P346">
            <v>4380.8999999999996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8879.91</v>
          </cell>
        </row>
        <row r="347">
          <cell r="A347" t="str">
            <v>Income Statement</v>
          </cell>
          <cell r="B347" t="str">
            <v>Expenses</v>
          </cell>
          <cell r="C347" t="str">
            <v>O&amp;M - G&amp;A</v>
          </cell>
          <cell r="D347" t="str">
            <v>Employee Expenses</v>
          </cell>
          <cell r="O347">
            <v>11300</v>
          </cell>
          <cell r="P347">
            <v>11300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22600</v>
          </cell>
        </row>
        <row r="348">
          <cell r="A348" t="str">
            <v>Income Statement</v>
          </cell>
          <cell r="B348" t="str">
            <v>Expenses</v>
          </cell>
          <cell r="C348" t="str">
            <v>O&amp;M - G&amp;A</v>
          </cell>
          <cell r="D348" t="str">
            <v>Employee Expenses</v>
          </cell>
          <cell r="O348">
            <v>11300</v>
          </cell>
          <cell r="P348">
            <v>11300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22600</v>
          </cell>
        </row>
        <row r="349">
          <cell r="A349" t="str">
            <v>Income Statement</v>
          </cell>
          <cell r="B349" t="str">
            <v>Expenses</v>
          </cell>
          <cell r="C349" t="str">
            <v>O&amp;M - G&amp;A</v>
          </cell>
          <cell r="D349" t="str">
            <v>Employee Expenses</v>
          </cell>
          <cell r="O349">
            <v>-11300</v>
          </cell>
          <cell r="P349">
            <v>-11300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-22600</v>
          </cell>
        </row>
        <row r="350">
          <cell r="A350" t="str">
            <v>Income Statement</v>
          </cell>
          <cell r="B350" t="str">
            <v>Expenses</v>
          </cell>
          <cell r="C350" t="str">
            <v>O&amp;M - G&amp;A</v>
          </cell>
          <cell r="D350" t="str">
            <v>Corporate Allocations</v>
          </cell>
          <cell r="O350">
            <v>-916666.67</v>
          </cell>
          <cell r="P350">
            <v>-916666.67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-1833333.34</v>
          </cell>
        </row>
        <row r="351">
          <cell r="A351" t="str">
            <v>Income Statement</v>
          </cell>
          <cell r="B351" t="str">
            <v>Expenses</v>
          </cell>
          <cell r="C351" t="str">
            <v>O&amp;M - G&amp;A</v>
          </cell>
          <cell r="D351" t="str">
            <v>Corporate Allocations</v>
          </cell>
          <cell r="O351">
            <v>250000</v>
          </cell>
          <cell r="P351">
            <v>250000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500000</v>
          </cell>
        </row>
        <row r="352">
          <cell r="A352" t="str">
            <v>Income Statement</v>
          </cell>
          <cell r="B352" t="str">
            <v>Expenses</v>
          </cell>
          <cell r="C352" t="str">
            <v>O&amp;M - G&amp;A</v>
          </cell>
          <cell r="D352" t="str">
            <v>Corporate Allocations</v>
          </cell>
          <cell r="O352">
            <v>666666.67000000004</v>
          </cell>
          <cell r="P352">
            <v>666666.67000000004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1333333.3400000001</v>
          </cell>
        </row>
        <row r="353">
          <cell r="A353" t="str">
            <v>Income Statement</v>
          </cell>
          <cell r="B353" t="str">
            <v>Expenses</v>
          </cell>
          <cell r="C353" t="str">
            <v>O&amp;M - G&amp;A</v>
          </cell>
          <cell r="D353" t="str">
            <v>Corporate Allocations</v>
          </cell>
          <cell r="O353">
            <v>250000</v>
          </cell>
          <cell r="P353">
            <v>250000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500000</v>
          </cell>
        </row>
        <row r="354">
          <cell r="A354" t="str">
            <v>Income Statement</v>
          </cell>
          <cell r="B354" t="str">
            <v>Expenses</v>
          </cell>
          <cell r="C354" t="str">
            <v>O&amp;M - G&amp;A</v>
          </cell>
          <cell r="D354" t="str">
            <v>Corporate Allocations</v>
          </cell>
          <cell r="O354">
            <v>-250000</v>
          </cell>
          <cell r="P354">
            <v>-250000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-500000</v>
          </cell>
        </row>
        <row r="355">
          <cell r="A355" t="str">
            <v>Income Statement</v>
          </cell>
          <cell r="B355" t="str">
            <v>Expenses</v>
          </cell>
          <cell r="C355" t="str">
            <v>O&amp;M - G&amp;A</v>
          </cell>
          <cell r="D355" t="str">
            <v>Corporate Allocations</v>
          </cell>
          <cell r="O355">
            <v>666666.67000000004</v>
          </cell>
          <cell r="P355">
            <v>666666.67000000004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1333333.3400000001</v>
          </cell>
        </row>
        <row r="356">
          <cell r="A356" t="str">
            <v>Income Statement</v>
          </cell>
          <cell r="B356" t="str">
            <v>Expenses</v>
          </cell>
          <cell r="C356" t="str">
            <v>O&amp;M - G&amp;A</v>
          </cell>
          <cell r="D356" t="str">
            <v>Corporate Allocations</v>
          </cell>
          <cell r="O356">
            <v>-666666.67000000004</v>
          </cell>
          <cell r="P356">
            <v>-666666.67000000004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-1333333.3400000001</v>
          </cell>
        </row>
        <row r="357">
          <cell r="A357" t="str">
            <v>Income Statement</v>
          </cell>
          <cell r="B357" t="str">
            <v>Expenses</v>
          </cell>
          <cell r="C357" t="str">
            <v>O&amp;M - G&amp;A</v>
          </cell>
          <cell r="D357" t="str">
            <v>Corporate Allocations</v>
          </cell>
          <cell r="O357">
            <v>250000</v>
          </cell>
          <cell r="P357">
            <v>250000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500000</v>
          </cell>
        </row>
        <row r="358">
          <cell r="A358" t="str">
            <v>Income Statement</v>
          </cell>
          <cell r="B358" t="str">
            <v>Expenses</v>
          </cell>
          <cell r="C358" t="str">
            <v>O&amp;M - G&amp;A</v>
          </cell>
          <cell r="D358" t="str">
            <v>Corporate Allocations</v>
          </cell>
          <cell r="O358">
            <v>250000</v>
          </cell>
          <cell r="P358">
            <v>250000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500000</v>
          </cell>
        </row>
        <row r="359">
          <cell r="A359" t="str">
            <v>Income Statement</v>
          </cell>
          <cell r="B359" t="str">
            <v>Expenses</v>
          </cell>
          <cell r="C359" t="str">
            <v>O&amp;M - G&amp;A</v>
          </cell>
          <cell r="D359" t="str">
            <v>Corporate Allocations</v>
          </cell>
          <cell r="O359">
            <v>-500000</v>
          </cell>
          <cell r="P359">
            <v>-500000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-1000000</v>
          </cell>
        </row>
        <row r="360">
          <cell r="A360" t="str">
            <v>Income Statement</v>
          </cell>
          <cell r="B360" t="str">
            <v>Expenses</v>
          </cell>
          <cell r="C360" t="str">
            <v>O&amp;M - G&amp;A</v>
          </cell>
          <cell r="D360" t="str">
            <v>Corporate Allocations</v>
          </cell>
          <cell r="O360">
            <v>-250000</v>
          </cell>
          <cell r="P360">
            <v>-250000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-500000</v>
          </cell>
        </row>
        <row r="361">
          <cell r="A361" t="str">
            <v>Income Statement</v>
          </cell>
          <cell r="B361" t="str">
            <v>Expenses</v>
          </cell>
          <cell r="C361" t="str">
            <v>O&amp;M - G&amp;A</v>
          </cell>
          <cell r="D361" t="str">
            <v>Corporate Allocations</v>
          </cell>
          <cell r="O361">
            <v>250000</v>
          </cell>
          <cell r="P361">
            <v>250000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500000</v>
          </cell>
        </row>
        <row r="362">
          <cell r="A362" t="str">
            <v>Income Statement</v>
          </cell>
          <cell r="B362" t="str">
            <v>Expenses</v>
          </cell>
          <cell r="C362" t="str">
            <v>O&amp;M - G&amp;A</v>
          </cell>
          <cell r="D362" t="str">
            <v>Corporate Allocations</v>
          </cell>
          <cell r="O362">
            <v>-250000</v>
          </cell>
          <cell r="P362">
            <v>-250000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-500000</v>
          </cell>
        </row>
        <row r="363">
          <cell r="A363" t="str">
            <v>Income Statement</v>
          </cell>
          <cell r="B363" t="str">
            <v>Expenses</v>
          </cell>
          <cell r="C363" t="str">
            <v>O&amp;M - G&amp;A</v>
          </cell>
          <cell r="D363" t="str">
            <v>Corporate Allocations</v>
          </cell>
          <cell r="O363">
            <v>250000</v>
          </cell>
          <cell r="P363">
            <v>250000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500000</v>
          </cell>
        </row>
        <row r="364">
          <cell r="A364" t="str">
            <v>Income Statement</v>
          </cell>
          <cell r="B364" t="str">
            <v>Expenses</v>
          </cell>
          <cell r="C364" t="str">
            <v>DD&amp;A Expense</v>
          </cell>
          <cell r="D364" t="str">
            <v>DD&amp;A Expense</v>
          </cell>
          <cell r="O364">
            <v>9972.2900000000009</v>
          </cell>
          <cell r="P364">
            <v>10108.549999999999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20080.84</v>
          </cell>
        </row>
        <row r="365">
          <cell r="A365" t="str">
            <v>Income Statement</v>
          </cell>
          <cell r="B365" t="str">
            <v>Expenses</v>
          </cell>
          <cell r="C365" t="str">
            <v>DD&amp;A Expense</v>
          </cell>
          <cell r="D365" t="str">
            <v>DD&amp;A Expense</v>
          </cell>
          <cell r="O365">
            <v>262558.21999999997</v>
          </cell>
          <cell r="P365">
            <v>275117.28000000003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537675.5</v>
          </cell>
        </row>
        <row r="366">
          <cell r="A366" t="str">
            <v>Income Statement</v>
          </cell>
          <cell r="B366" t="str">
            <v>Expenses</v>
          </cell>
          <cell r="C366" t="str">
            <v>DD&amp;A Expense</v>
          </cell>
          <cell r="D366" t="str">
            <v>DD&amp;A Expense</v>
          </cell>
          <cell r="O366">
            <v>44463.91</v>
          </cell>
          <cell r="P366">
            <v>44481.66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88945.57</v>
          </cell>
        </row>
        <row r="367">
          <cell r="A367" t="str">
            <v>Income Statement</v>
          </cell>
          <cell r="B367" t="str">
            <v>Expenses</v>
          </cell>
          <cell r="C367" t="str">
            <v>DD&amp;A Expense</v>
          </cell>
          <cell r="D367" t="str">
            <v>DD&amp;A Expense</v>
          </cell>
          <cell r="O367">
            <v>101511.4</v>
          </cell>
          <cell r="P367">
            <v>78390.36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179901.76</v>
          </cell>
        </row>
        <row r="368">
          <cell r="A368" t="str">
            <v>Income Statement</v>
          </cell>
          <cell r="B368" t="str">
            <v>Expenses</v>
          </cell>
          <cell r="C368" t="str">
            <v>DD&amp;A Expense</v>
          </cell>
          <cell r="D368" t="str">
            <v>DD&amp;A Expense</v>
          </cell>
          <cell r="O368">
            <v>0</v>
          </cell>
          <cell r="P368">
            <v>1226.25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1226.25</v>
          </cell>
        </row>
        <row r="369">
          <cell r="A369" t="str">
            <v>Income Statement</v>
          </cell>
          <cell r="B369" t="str">
            <v>Expenses</v>
          </cell>
          <cell r="C369" t="str">
            <v>DD&amp;A Expense</v>
          </cell>
          <cell r="D369" t="str">
            <v>DD&amp;A Expense</v>
          </cell>
          <cell r="O369">
            <v>248.18</v>
          </cell>
          <cell r="P369">
            <v>282.33999999999997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530.52</v>
          </cell>
        </row>
        <row r="370">
          <cell r="A370" t="str">
            <v>Income Statement</v>
          </cell>
          <cell r="B370" t="str">
            <v>Expenses</v>
          </cell>
          <cell r="C370" t="str">
            <v>DD&amp;A Exp Intangible</v>
          </cell>
          <cell r="D370" t="str">
            <v>DD&amp;A Expense</v>
          </cell>
          <cell r="O370">
            <v>8753.15</v>
          </cell>
          <cell r="P370">
            <v>8753.17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17506.32</v>
          </cell>
        </row>
        <row r="371">
          <cell r="A371" t="str">
            <v>Income Statement</v>
          </cell>
          <cell r="B371" t="str">
            <v>Expenses</v>
          </cell>
          <cell r="C371" t="str">
            <v>DD&amp;A Exp Intangible</v>
          </cell>
          <cell r="D371" t="str">
            <v>DD&amp;A Expense</v>
          </cell>
          <cell r="O371">
            <v>12526.87</v>
          </cell>
          <cell r="P371">
            <v>13269.39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25796.260000000002</v>
          </cell>
        </row>
        <row r="372">
          <cell r="A372" t="str">
            <v>Income Statement</v>
          </cell>
          <cell r="B372" t="str">
            <v>Expenses</v>
          </cell>
          <cell r="C372" t="str">
            <v>DD&amp;A Exp Intangible</v>
          </cell>
          <cell r="D372" t="str">
            <v>DD&amp;A Expense</v>
          </cell>
          <cell r="O372">
            <v>6890</v>
          </cell>
          <cell r="P372">
            <v>6890.01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13780.01</v>
          </cell>
        </row>
        <row r="373">
          <cell r="A373" t="str">
            <v>Income Statement</v>
          </cell>
          <cell r="B373" t="str">
            <v>Expenses</v>
          </cell>
          <cell r="C373" t="str">
            <v>DD&amp;A Exp Intangible</v>
          </cell>
          <cell r="D373" t="str">
            <v>DD&amp;A Expense</v>
          </cell>
          <cell r="O373">
            <v>9500.33</v>
          </cell>
          <cell r="P373">
            <v>9625.75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19126.080000000002</v>
          </cell>
        </row>
        <row r="374">
          <cell r="A374" t="str">
            <v>Income Statement</v>
          </cell>
          <cell r="B374" t="str">
            <v>Expenses</v>
          </cell>
          <cell r="C374" t="str">
            <v>Taxes Other than Income</v>
          </cell>
          <cell r="D374" t="str">
            <v>Other Taxes</v>
          </cell>
          <cell r="O374">
            <v>3522.95</v>
          </cell>
          <cell r="P374">
            <v>651.03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4173.9799999999996</v>
          </cell>
        </row>
        <row r="375">
          <cell r="A375" t="str">
            <v>Income Statement</v>
          </cell>
          <cell r="B375" t="str">
            <v>Expenses</v>
          </cell>
          <cell r="C375" t="str">
            <v>Taxes Other than Income</v>
          </cell>
          <cell r="D375" t="str">
            <v>Other Taxes</v>
          </cell>
          <cell r="O375">
            <v>5394.5</v>
          </cell>
          <cell r="P375">
            <v>8278.77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13673.27</v>
          </cell>
        </row>
        <row r="376">
          <cell r="A376" t="str">
            <v>Income Statement</v>
          </cell>
          <cell r="B376" t="str">
            <v>Expenses</v>
          </cell>
          <cell r="C376" t="str">
            <v>Taxes Other than Income</v>
          </cell>
          <cell r="D376" t="str">
            <v>Other Taxes</v>
          </cell>
          <cell r="O376">
            <v>15.26</v>
          </cell>
          <cell r="P376">
            <v>10.89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26.15</v>
          </cell>
        </row>
        <row r="377">
          <cell r="A377" t="str">
            <v>Income Statement</v>
          </cell>
          <cell r="B377" t="str">
            <v>Expenses</v>
          </cell>
          <cell r="C377" t="str">
            <v>Taxes Other than Income</v>
          </cell>
          <cell r="D377" t="str">
            <v>Other Taxes</v>
          </cell>
          <cell r="O377">
            <v>61.88</v>
          </cell>
          <cell r="P377">
            <v>50.62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112.5</v>
          </cell>
        </row>
        <row r="378">
          <cell r="A378" t="str">
            <v>Income Statement</v>
          </cell>
          <cell r="B378" t="str">
            <v>Expenses</v>
          </cell>
          <cell r="C378" t="str">
            <v>Taxes Other than Income</v>
          </cell>
          <cell r="D378" t="str">
            <v>Advalorem Taxes</v>
          </cell>
          <cell r="O378">
            <v>195010.66</v>
          </cell>
          <cell r="P378">
            <v>195010.66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390021.32</v>
          </cell>
        </row>
        <row r="379">
          <cell r="A379" t="str">
            <v>Income Statement</v>
          </cell>
          <cell r="B379" t="str">
            <v>Expenses</v>
          </cell>
          <cell r="C379" t="str">
            <v>Taxes Other than Income</v>
          </cell>
          <cell r="D379" t="str">
            <v>Advalorem Taxes</v>
          </cell>
          <cell r="O379">
            <v>22754</v>
          </cell>
          <cell r="P379">
            <v>22754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45508</v>
          </cell>
        </row>
        <row r="380">
          <cell r="A380" t="str">
            <v>Income Statement</v>
          </cell>
          <cell r="B380" t="str">
            <v>Expenses</v>
          </cell>
          <cell r="C380" t="str">
            <v>Taxes Other than Income</v>
          </cell>
          <cell r="D380" t="str">
            <v>Advalorem Taxes</v>
          </cell>
          <cell r="O380">
            <v>89.25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89.25</v>
          </cell>
        </row>
        <row r="381">
          <cell r="A381" t="str">
            <v>Income Statement</v>
          </cell>
          <cell r="B381" t="str">
            <v>Expenses</v>
          </cell>
          <cell r="C381" t="str">
            <v>O&amp;M - G&amp;A</v>
          </cell>
          <cell r="D381" t="str">
            <v>Payroll</v>
          </cell>
          <cell r="O381">
            <v>0</v>
          </cell>
          <cell r="P381">
            <v>161573.19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161573.19</v>
          </cell>
        </row>
        <row r="382">
          <cell r="A382" t="str">
            <v>Income Statement</v>
          </cell>
          <cell r="B382" t="str">
            <v>Expenses</v>
          </cell>
          <cell r="C382" t="str">
            <v>O&amp;M - G&amp;A</v>
          </cell>
          <cell r="D382" t="str">
            <v>Payroll</v>
          </cell>
          <cell r="O382">
            <v>2352.19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2352.19</v>
          </cell>
        </row>
        <row r="383">
          <cell r="A383" t="str">
            <v>Income Statement</v>
          </cell>
          <cell r="B383" t="str">
            <v>Expenses</v>
          </cell>
          <cell r="C383" t="str">
            <v>O&amp;M - G&amp;A</v>
          </cell>
          <cell r="D383" t="str">
            <v>Payroll</v>
          </cell>
          <cell r="O383">
            <v>12815.41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12815.41</v>
          </cell>
        </row>
        <row r="384">
          <cell r="A384" t="str">
            <v>Income Statement</v>
          </cell>
          <cell r="B384" t="str">
            <v>Expenses</v>
          </cell>
          <cell r="C384" t="str">
            <v>O&amp;M - G&amp;A</v>
          </cell>
          <cell r="D384" t="str">
            <v>Payroll</v>
          </cell>
          <cell r="O384">
            <v>58592.63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58592.63</v>
          </cell>
        </row>
        <row r="385">
          <cell r="A385" t="str">
            <v>Income Statement</v>
          </cell>
          <cell r="B385" t="str">
            <v>Cost of Sales</v>
          </cell>
          <cell r="C385" t="str">
            <v>Gas Purchases</v>
          </cell>
          <cell r="D385" t="str">
            <v>Gas Purchases</v>
          </cell>
          <cell r="O385">
            <v>1556276.43</v>
          </cell>
          <cell r="P385">
            <v>1513558.32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3069834.75</v>
          </cell>
        </row>
        <row r="386">
          <cell r="A386" t="str">
            <v>Income Statement</v>
          </cell>
          <cell r="B386" t="str">
            <v>Cost of Sales</v>
          </cell>
          <cell r="C386" t="str">
            <v>Gas Purchases</v>
          </cell>
          <cell r="D386" t="str">
            <v>Gas Purchases</v>
          </cell>
          <cell r="O386">
            <v>-113346.26</v>
          </cell>
          <cell r="P386">
            <v>648584.68999999994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535238.42999999993</v>
          </cell>
        </row>
        <row r="387">
          <cell r="A387" t="str">
            <v>Income Statement</v>
          </cell>
          <cell r="B387" t="str">
            <v>Expenses</v>
          </cell>
          <cell r="C387" t="str">
            <v>WBS_EXPENSES</v>
          </cell>
          <cell r="D387" t="str">
            <v>Clearing to WIP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</row>
        <row r="388">
          <cell r="A388" t="str">
            <v>Income Statement</v>
          </cell>
          <cell r="B388" t="str">
            <v>Expenses</v>
          </cell>
          <cell r="C388" t="str">
            <v>WBS_EXPENSES</v>
          </cell>
          <cell r="D388" t="str">
            <v>Clearing to WIP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</row>
        <row r="389">
          <cell r="A389" t="str">
            <v>Income Statement</v>
          </cell>
          <cell r="B389" t="str">
            <v>Expenses</v>
          </cell>
          <cell r="C389" t="str">
            <v>WBS_EXPENSES</v>
          </cell>
          <cell r="D389" t="str">
            <v>Clearing to WIP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</row>
        <row r="390">
          <cell r="A390" t="str">
            <v>Income Statement</v>
          </cell>
          <cell r="B390" t="str">
            <v>Expenses</v>
          </cell>
          <cell r="C390" t="str">
            <v>WBS_EXPENSES</v>
          </cell>
          <cell r="D390" t="str">
            <v>Clearing to WIP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</row>
        <row r="391">
          <cell r="A391" t="str">
            <v>Income Statement</v>
          </cell>
          <cell r="B391" t="str">
            <v>Expenses</v>
          </cell>
          <cell r="C391" t="str">
            <v>WBS_EXPENSES</v>
          </cell>
          <cell r="D391" t="str">
            <v>Clearing to WIP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</row>
        <row r="392">
          <cell r="A392" t="str">
            <v>Income Statement</v>
          </cell>
          <cell r="B392" t="str">
            <v>Expenses</v>
          </cell>
          <cell r="C392" t="str">
            <v>WBS_EXPENSES</v>
          </cell>
          <cell r="D392" t="str">
            <v>Clearing to WIP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</row>
        <row r="393">
          <cell r="A393" t="str">
            <v>Income Statement</v>
          </cell>
          <cell r="B393" t="str">
            <v>Expenses</v>
          </cell>
          <cell r="C393" t="str">
            <v>WBS_EXPENSES</v>
          </cell>
          <cell r="D393" t="str">
            <v>Clearing to WIP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</row>
        <row r="394">
          <cell r="A394" t="str">
            <v>Income Statement</v>
          </cell>
          <cell r="B394" t="str">
            <v>Expenses</v>
          </cell>
          <cell r="C394" t="str">
            <v>WBS_EXPENSES</v>
          </cell>
          <cell r="D394" t="str">
            <v>Clearing to WIP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</row>
        <row r="395">
          <cell r="A395" t="str">
            <v>Income Statement</v>
          </cell>
          <cell r="B395" t="str">
            <v>Expenses</v>
          </cell>
          <cell r="C395" t="str">
            <v>WBS_EXPENSES</v>
          </cell>
          <cell r="D395" t="str">
            <v>Clearing to WIP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</row>
        <row r="396">
          <cell r="A396" t="str">
            <v>Income Statement</v>
          </cell>
          <cell r="B396" t="str">
            <v>Expenses</v>
          </cell>
          <cell r="C396" t="str">
            <v>WBS_EXPENSES</v>
          </cell>
          <cell r="D396" t="str">
            <v>Clearing to WIP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</row>
        <row r="397">
          <cell r="A397" t="str">
            <v>Income Statement</v>
          </cell>
          <cell r="B397" t="str">
            <v>Expenses</v>
          </cell>
          <cell r="C397" t="str">
            <v>WBS_EXPENSES</v>
          </cell>
          <cell r="D397" t="str">
            <v>Clearing to WIP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</row>
        <row r="398">
          <cell r="A398" t="str">
            <v>Income Statement</v>
          </cell>
          <cell r="B398" t="str">
            <v>Expenses</v>
          </cell>
          <cell r="C398" t="str">
            <v>WBS_EXPENSES</v>
          </cell>
          <cell r="D398" t="str">
            <v>Clearing to WIP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</row>
        <row r="399">
          <cell r="A399" t="str">
            <v>Income Statement</v>
          </cell>
          <cell r="B399" t="str">
            <v>Expenses</v>
          </cell>
          <cell r="C399" t="str">
            <v>WBS_EXPENSES</v>
          </cell>
          <cell r="D399" t="str">
            <v>Clearing to WIP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</row>
        <row r="400">
          <cell r="A400" t="str">
            <v>Income Statement</v>
          </cell>
          <cell r="B400" t="str">
            <v>Expenses</v>
          </cell>
          <cell r="C400" t="str">
            <v>WBS_EXPENSES</v>
          </cell>
          <cell r="D400" t="str">
            <v>Clearing to WIP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</row>
        <row r="401">
          <cell r="A401" t="str">
            <v>Income Statement</v>
          </cell>
          <cell r="B401" t="str">
            <v>Expenses</v>
          </cell>
          <cell r="C401" t="str">
            <v>WBS_EXPENSES</v>
          </cell>
          <cell r="D401" t="str">
            <v>Clearing to WIP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</row>
        <row r="402">
          <cell r="A402" t="str">
            <v>Income Statement</v>
          </cell>
          <cell r="B402" t="str">
            <v>Expenses</v>
          </cell>
          <cell r="C402" t="str">
            <v>WBS_EXPENSES</v>
          </cell>
          <cell r="D402" t="str">
            <v>Clearing to WIP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</row>
        <row r="403">
          <cell r="A403" t="str">
            <v>Income Statement</v>
          </cell>
          <cell r="B403" t="str">
            <v>Expenses</v>
          </cell>
          <cell r="C403" t="str">
            <v>WBS_EXPENSES</v>
          </cell>
          <cell r="D403" t="str">
            <v>Clearing to WIP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</row>
        <row r="404">
          <cell r="A404" t="str">
            <v>Income Statement</v>
          </cell>
          <cell r="B404" t="str">
            <v>Expenses</v>
          </cell>
          <cell r="C404" t="str">
            <v>WBS_EXPENSES</v>
          </cell>
          <cell r="D404" t="str">
            <v>Clearing to WIP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</row>
        <row r="405">
          <cell r="A405" t="str">
            <v>Income Statement</v>
          </cell>
          <cell r="B405" t="str">
            <v>Expenses</v>
          </cell>
          <cell r="C405" t="str">
            <v>WBS_EXPENSES</v>
          </cell>
          <cell r="D405" t="str">
            <v>Clearing to WIP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</row>
        <row r="406">
          <cell r="A406" t="str">
            <v>Income Statement</v>
          </cell>
          <cell r="B406" t="str">
            <v>Expenses</v>
          </cell>
          <cell r="C406" t="str">
            <v>WBS_EXPENSES</v>
          </cell>
          <cell r="D406" t="str">
            <v>Clearing to WIP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</row>
        <row r="407">
          <cell r="A407" t="str">
            <v>Income Statement</v>
          </cell>
          <cell r="B407" t="str">
            <v>Expenses</v>
          </cell>
          <cell r="C407" t="str">
            <v>WBS_EXPENSES</v>
          </cell>
          <cell r="D407" t="str">
            <v>Clearing to WIP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</row>
        <row r="408">
          <cell r="A408" t="str">
            <v>Income Statement</v>
          </cell>
          <cell r="B408" t="str">
            <v>Expenses</v>
          </cell>
          <cell r="C408" t="str">
            <v>WBS_EXPENSES</v>
          </cell>
          <cell r="D408" t="str">
            <v>Clearing to WIP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</row>
        <row r="409">
          <cell r="A409" t="str">
            <v>Income Statement</v>
          </cell>
          <cell r="B409" t="str">
            <v>Expenses</v>
          </cell>
          <cell r="C409" t="str">
            <v>WBS_EXPENSES</v>
          </cell>
          <cell r="D409" t="str">
            <v>Clearing to WIP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</row>
        <row r="410">
          <cell r="A410" t="str">
            <v>Income Statement</v>
          </cell>
          <cell r="B410" t="str">
            <v>Expenses</v>
          </cell>
          <cell r="C410" t="str">
            <v>WBS_EXPENSES</v>
          </cell>
          <cell r="D410" t="str">
            <v>Clearing to WIP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</row>
        <row r="411">
          <cell r="A411" t="str">
            <v>Income Statement</v>
          </cell>
          <cell r="B411" t="str">
            <v>Expenses</v>
          </cell>
          <cell r="C411" t="str">
            <v>WBS_EXPENSES</v>
          </cell>
          <cell r="D411" t="str">
            <v>Clearing to WIP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</row>
        <row r="412">
          <cell r="A412" t="str">
            <v>Income Statement</v>
          </cell>
          <cell r="B412" t="str">
            <v>Expenses</v>
          </cell>
          <cell r="C412" t="str">
            <v>WBS_EXPENSES</v>
          </cell>
          <cell r="D412" t="str">
            <v>Clearing to WIP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</row>
        <row r="413">
          <cell r="A413" t="str">
            <v>Income Statement</v>
          </cell>
          <cell r="B413" t="str">
            <v>Expenses</v>
          </cell>
          <cell r="C413" t="str">
            <v>WBS_EXPENSES</v>
          </cell>
          <cell r="D413" t="str">
            <v>Clearing to WIP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</row>
        <row r="414">
          <cell r="A414" t="str">
            <v>Income Statement</v>
          </cell>
          <cell r="B414" t="str">
            <v>Expenses</v>
          </cell>
          <cell r="C414" t="str">
            <v>WBS_EXPENSES</v>
          </cell>
          <cell r="D414" t="str">
            <v>Clearing to WIP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</row>
        <row r="415">
          <cell r="A415" t="str">
            <v>Income Statement</v>
          </cell>
          <cell r="B415" t="str">
            <v>Expenses</v>
          </cell>
          <cell r="C415" t="str">
            <v>WBS_EXPENSES</v>
          </cell>
          <cell r="D415" t="str">
            <v>Clearing to WIP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</row>
        <row r="416">
          <cell r="A416" t="str">
            <v>Income Statement</v>
          </cell>
          <cell r="B416" t="str">
            <v>Expenses</v>
          </cell>
          <cell r="C416" t="str">
            <v>WBS_EXPENSES</v>
          </cell>
          <cell r="D416" t="str">
            <v>Clearing to WIP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</row>
        <row r="417">
          <cell r="A417" t="str">
            <v>Income Statement</v>
          </cell>
          <cell r="B417" t="str">
            <v>Expenses</v>
          </cell>
          <cell r="C417" t="str">
            <v>WBS_EXPENSES</v>
          </cell>
          <cell r="D417" t="str">
            <v>Clearing to WIP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</row>
        <row r="418">
          <cell r="A418" t="str">
            <v>Income Statement</v>
          </cell>
          <cell r="B418" t="str">
            <v>Expenses</v>
          </cell>
          <cell r="C418" t="str">
            <v>WBS_EXPENSES</v>
          </cell>
          <cell r="D418" t="str">
            <v>Clearing to WIP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</row>
        <row r="419">
          <cell r="A419" t="str">
            <v>Income Statement</v>
          </cell>
          <cell r="B419" t="str">
            <v>Expenses</v>
          </cell>
          <cell r="C419" t="str">
            <v>WBS_EXPENSES</v>
          </cell>
          <cell r="D419" t="str">
            <v>Clearing to WIP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</row>
        <row r="420">
          <cell r="A420" t="str">
            <v>Income Statement</v>
          </cell>
          <cell r="B420" t="str">
            <v>Expenses</v>
          </cell>
          <cell r="C420" t="str">
            <v>WBS_EXPENSES</v>
          </cell>
          <cell r="D420" t="str">
            <v>Clearing to WIP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</row>
        <row r="421">
          <cell r="A421" t="str">
            <v>Income Statement</v>
          </cell>
          <cell r="B421" t="str">
            <v>Expenses</v>
          </cell>
          <cell r="C421" t="str">
            <v>WBS_EXPENSES</v>
          </cell>
          <cell r="D421" t="str">
            <v>Clearing to WIP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</row>
        <row r="422">
          <cell r="A422" t="str">
            <v>Income Statement</v>
          </cell>
          <cell r="B422" t="str">
            <v>Expenses</v>
          </cell>
          <cell r="C422" t="str">
            <v>WBS_EXPENSES</v>
          </cell>
          <cell r="D422" t="str">
            <v>Clearing to WIP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</row>
        <row r="423">
          <cell r="A423" t="str">
            <v>Income Statement</v>
          </cell>
          <cell r="B423" t="str">
            <v>Expenses</v>
          </cell>
          <cell r="C423" t="str">
            <v>WBS_EXPENSES</v>
          </cell>
          <cell r="D423" t="str">
            <v>Clearing to WIP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</row>
        <row r="424">
          <cell r="A424" t="str">
            <v>Income Statement</v>
          </cell>
          <cell r="B424" t="str">
            <v>Expenses</v>
          </cell>
          <cell r="C424" t="str">
            <v>WBS_EXPENSES</v>
          </cell>
          <cell r="D424" t="str">
            <v>Clearing to WIP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</row>
        <row r="425">
          <cell r="A425" t="str">
            <v>Income Statement</v>
          </cell>
          <cell r="B425" t="str">
            <v>Expenses</v>
          </cell>
          <cell r="C425" t="str">
            <v>WBS_EXPENSES</v>
          </cell>
          <cell r="D425" t="str">
            <v>Clearing to WIP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</row>
        <row r="426">
          <cell r="A426" t="str">
            <v>Income Statement</v>
          </cell>
          <cell r="B426" t="str">
            <v>Expenses</v>
          </cell>
          <cell r="C426" t="str">
            <v>WBS_EXPENSES</v>
          </cell>
          <cell r="D426" t="str">
            <v>Clearing to WIP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</row>
        <row r="427">
          <cell r="A427" t="str">
            <v>Income Statement</v>
          </cell>
          <cell r="B427" t="str">
            <v>Expenses</v>
          </cell>
          <cell r="C427" t="str">
            <v>WBS_EXPENSES</v>
          </cell>
          <cell r="D427" t="str">
            <v>Clearing to WIP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</row>
        <row r="428">
          <cell r="A428" t="str">
            <v>Income Statement</v>
          </cell>
          <cell r="B428" t="str">
            <v>Expenses</v>
          </cell>
          <cell r="C428" t="str">
            <v>WBS_EXPENSES</v>
          </cell>
          <cell r="D428" t="str">
            <v>Clearing to WIP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</row>
        <row r="429">
          <cell r="A429" t="str">
            <v>Income Statement</v>
          </cell>
          <cell r="B429" t="str">
            <v>Expenses</v>
          </cell>
          <cell r="C429" t="str">
            <v>WBS_EXPENSES</v>
          </cell>
          <cell r="D429" t="str">
            <v>Clearing to WIP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</row>
        <row r="430">
          <cell r="A430" t="str">
            <v>Income Statement</v>
          </cell>
          <cell r="B430" t="str">
            <v>Expenses</v>
          </cell>
          <cell r="C430" t="str">
            <v>WBS_EXPENSES</v>
          </cell>
          <cell r="D430" t="str">
            <v>Clearing to WIP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</row>
        <row r="431">
          <cell r="A431" t="str">
            <v>Income Statement</v>
          </cell>
          <cell r="B431" t="str">
            <v>Expenses</v>
          </cell>
          <cell r="C431" t="str">
            <v>WBS_EXPENSES</v>
          </cell>
          <cell r="D431" t="str">
            <v>Clearing to WIP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</row>
        <row r="432">
          <cell r="A432" t="str">
            <v>Income Statement</v>
          </cell>
          <cell r="B432" t="str">
            <v>Expenses</v>
          </cell>
          <cell r="C432" t="str">
            <v>WBS_EXPENSES</v>
          </cell>
          <cell r="D432" t="str">
            <v>Clearing to WIP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</row>
        <row r="433">
          <cell r="A433" t="str">
            <v>Income Statement</v>
          </cell>
          <cell r="B433" t="str">
            <v>Expenses</v>
          </cell>
          <cell r="C433" t="str">
            <v>WBS_EXPENSES</v>
          </cell>
          <cell r="D433" t="str">
            <v>Clearing to WIP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</row>
        <row r="434">
          <cell r="A434" t="str">
            <v>Income Statement</v>
          </cell>
          <cell r="B434" t="str">
            <v>Expenses</v>
          </cell>
          <cell r="C434" t="str">
            <v>WBS_EXPENSES</v>
          </cell>
          <cell r="D434" t="str">
            <v>Clearing to WIP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</row>
        <row r="435">
          <cell r="A435" t="str">
            <v>Income Statement</v>
          </cell>
          <cell r="B435" t="str">
            <v>Expenses</v>
          </cell>
          <cell r="C435" t="str">
            <v>WBS_EXPENSES</v>
          </cell>
          <cell r="D435" t="str">
            <v>Clearing to WIP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</row>
        <row r="436">
          <cell r="A436" t="str">
            <v>Income Statement</v>
          </cell>
          <cell r="B436" t="str">
            <v>Expenses</v>
          </cell>
          <cell r="C436" t="str">
            <v>WBS_EXPENSES</v>
          </cell>
          <cell r="D436" t="str">
            <v>Clearing to WIP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</row>
        <row r="437">
          <cell r="A437" t="str">
            <v>Income Statement</v>
          </cell>
          <cell r="B437" t="str">
            <v>Expenses</v>
          </cell>
          <cell r="C437" t="str">
            <v>WBS_EXPENSES</v>
          </cell>
          <cell r="D437" t="str">
            <v>Clearing to WIP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</row>
        <row r="438">
          <cell r="A438" t="str">
            <v>Income Statement</v>
          </cell>
          <cell r="B438" t="str">
            <v>Expenses</v>
          </cell>
          <cell r="C438" t="str">
            <v>WBS_EXPENSES</v>
          </cell>
          <cell r="D438" t="str">
            <v>Clearing to WIP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</row>
        <row r="439">
          <cell r="A439" t="str">
            <v>Income Statement</v>
          </cell>
          <cell r="B439" t="str">
            <v>Expenses</v>
          </cell>
          <cell r="C439" t="str">
            <v>WBS_EXPENSES</v>
          </cell>
          <cell r="D439" t="str">
            <v>Clearing to WIP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</row>
        <row r="440">
          <cell r="A440" t="str">
            <v>Income Statement</v>
          </cell>
          <cell r="B440" t="str">
            <v>Expenses</v>
          </cell>
          <cell r="C440" t="str">
            <v>WBS_EXPENSES</v>
          </cell>
          <cell r="D440" t="str">
            <v>Clearing to WIP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</row>
        <row r="441">
          <cell r="A441" t="str">
            <v>Income Statement</v>
          </cell>
          <cell r="B441" t="str">
            <v>Other Income /(Expense)</v>
          </cell>
          <cell r="C441" t="str">
            <v>Interest Expense</v>
          </cell>
          <cell r="D441" t="str">
            <v>Interest Expense</v>
          </cell>
          <cell r="O441">
            <v>190362.73</v>
          </cell>
          <cell r="P441">
            <v>192320.9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382683.63</v>
          </cell>
        </row>
        <row r="442">
          <cell r="A442" t="str">
            <v>Income Statement</v>
          </cell>
          <cell r="B442" t="str">
            <v>Other Income /(Expense)</v>
          </cell>
          <cell r="C442" t="str">
            <v>Interest Expense</v>
          </cell>
          <cell r="D442" t="str">
            <v>Interest Expense</v>
          </cell>
          <cell r="O442">
            <v>178837.82</v>
          </cell>
          <cell r="P442">
            <v>159293.87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338131.69</v>
          </cell>
        </row>
        <row r="443">
          <cell r="A443" t="str">
            <v>Income Statement</v>
          </cell>
          <cell r="B443" t="str">
            <v>Other Income /(Expense)</v>
          </cell>
          <cell r="C443" t="str">
            <v>Interest Expense</v>
          </cell>
          <cell r="D443" t="str">
            <v>Interest Expense</v>
          </cell>
          <cell r="O443">
            <v>124.13</v>
          </cell>
          <cell r="P443">
            <v>315.97000000000003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440.1</v>
          </cell>
        </row>
        <row r="444">
          <cell r="A444" t="str">
            <v>Income Statement</v>
          </cell>
          <cell r="B444" t="str">
            <v>Other Income /(Expense)</v>
          </cell>
          <cell r="C444" t="str">
            <v>Interest Expense</v>
          </cell>
          <cell r="D444" t="str">
            <v>Interest Expense</v>
          </cell>
          <cell r="O444">
            <v>1857.51</v>
          </cell>
          <cell r="P444">
            <v>4728.21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6585.72</v>
          </cell>
        </row>
        <row r="445">
          <cell r="A445" t="str">
            <v>Income Statement</v>
          </cell>
          <cell r="B445" t="str">
            <v>Other Income /(Expense)</v>
          </cell>
          <cell r="C445" t="str">
            <v>Interest Expense</v>
          </cell>
          <cell r="D445" t="str">
            <v>Interest Expense</v>
          </cell>
          <cell r="O445">
            <v>16086.31</v>
          </cell>
          <cell r="P445">
            <v>16086.31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32172.62</v>
          </cell>
        </row>
        <row r="446">
          <cell r="A446" t="str">
            <v>Income Statement</v>
          </cell>
          <cell r="B446" t="str">
            <v>Other Income /(Expense)</v>
          </cell>
          <cell r="C446" t="str">
            <v>Interest Expense</v>
          </cell>
          <cell r="D446" t="str">
            <v>Interest Expense</v>
          </cell>
          <cell r="O446">
            <v>6610.29</v>
          </cell>
          <cell r="P446">
            <v>6610.29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13220.58</v>
          </cell>
        </row>
        <row r="447">
          <cell r="A447" t="str">
            <v>Income Statement</v>
          </cell>
          <cell r="B447" t="str">
            <v>Other Income /(Expense)</v>
          </cell>
          <cell r="C447" t="str">
            <v>Interest Expense</v>
          </cell>
          <cell r="D447" t="str">
            <v>Interest Expense</v>
          </cell>
          <cell r="O447">
            <v>39152.050000000003</v>
          </cell>
          <cell r="P447">
            <v>32300.74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71452.790000000008</v>
          </cell>
        </row>
        <row r="448">
          <cell r="A448" t="str">
            <v>Income Statement</v>
          </cell>
          <cell r="B448" t="str">
            <v>Other Income /(Expense)</v>
          </cell>
          <cell r="C448" t="str">
            <v>Interest Expense</v>
          </cell>
          <cell r="D448" t="str">
            <v>Interest Expense</v>
          </cell>
          <cell r="O448">
            <v>4229.2700000000004</v>
          </cell>
          <cell r="P448">
            <v>2747.89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6977.16</v>
          </cell>
        </row>
        <row r="449">
          <cell r="A449" t="str">
            <v>Income Statement</v>
          </cell>
          <cell r="B449" t="str">
            <v>Other Income /(Expense)</v>
          </cell>
          <cell r="C449" t="str">
            <v>Interest Expense</v>
          </cell>
          <cell r="D449" t="str">
            <v>Interest Expense</v>
          </cell>
          <cell r="O449">
            <v>35454.35</v>
          </cell>
          <cell r="P449">
            <v>35454.35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70908.7</v>
          </cell>
        </row>
        <row r="450">
          <cell r="A450" t="str">
            <v>Income Statement</v>
          </cell>
          <cell r="B450" t="str">
            <v>Other Income /(Expense)</v>
          </cell>
          <cell r="C450" t="str">
            <v>Interest Expense</v>
          </cell>
          <cell r="D450" t="str">
            <v>Interest Expense</v>
          </cell>
          <cell r="O450">
            <v>17777.78</v>
          </cell>
          <cell r="P450">
            <v>17777.78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35555.56</v>
          </cell>
        </row>
        <row r="451">
          <cell r="A451" t="str">
            <v>Income Statement</v>
          </cell>
          <cell r="B451" t="str">
            <v>Other Income /(Expense)</v>
          </cell>
          <cell r="C451" t="str">
            <v>Interest Expense</v>
          </cell>
          <cell r="D451" t="str">
            <v>Capitalized Interest</v>
          </cell>
          <cell r="O451">
            <v>-209312.67</v>
          </cell>
          <cell r="P451">
            <v>-191158.04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-400470.71</v>
          </cell>
        </row>
        <row r="452">
          <cell r="A452" t="str">
            <v>Income Statement</v>
          </cell>
          <cell r="B452" t="str">
            <v>Other Income /(Expense)</v>
          </cell>
          <cell r="C452" t="str">
            <v>Interest Expense</v>
          </cell>
          <cell r="D452" t="str">
            <v>Capitalized Interest</v>
          </cell>
          <cell r="O452">
            <v>-281179.57</v>
          </cell>
          <cell r="P452">
            <v>-276478.27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-557657.84000000008</v>
          </cell>
        </row>
        <row r="453">
          <cell r="A453" t="str">
            <v>Income Statement</v>
          </cell>
          <cell r="B453" t="str">
            <v>Other Income /(Expense)</v>
          </cell>
          <cell r="C453" t="str">
            <v>Interest Income</v>
          </cell>
          <cell r="D453" t="str">
            <v>Interest Income</v>
          </cell>
          <cell r="O453">
            <v>-310.76</v>
          </cell>
          <cell r="P453">
            <v>-47.71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-358.46999999999997</v>
          </cell>
        </row>
        <row r="454">
          <cell r="A454" t="str">
            <v>Income Statement</v>
          </cell>
          <cell r="B454" t="str">
            <v>Minority Interest Expense</v>
          </cell>
          <cell r="C454" t="str">
            <v>Minority Interest</v>
          </cell>
          <cell r="D454" t="str">
            <v>Minority Interest</v>
          </cell>
          <cell r="O454">
            <v>-10877.73</v>
          </cell>
          <cell r="P454">
            <v>-6418.22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-17295.95</v>
          </cell>
        </row>
        <row r="455">
          <cell r="A455" t="str">
            <v>Income Statement</v>
          </cell>
          <cell r="B455" t="str">
            <v>Minority Interest Expense</v>
          </cell>
          <cell r="C455" t="str">
            <v>Minority Interest</v>
          </cell>
          <cell r="D455" t="str">
            <v>Minority Interest</v>
          </cell>
          <cell r="O455">
            <v>-308270.94</v>
          </cell>
          <cell r="P455">
            <v>-323534.75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-631805.68999999994</v>
          </cell>
        </row>
        <row r="456">
          <cell r="A456" t="e">
            <v>#N/A</v>
          </cell>
          <cell r="B456" t="e">
            <v>#N/A</v>
          </cell>
          <cell r="C456" t="e">
            <v>#N/A</v>
          </cell>
          <cell r="D456" t="e">
            <v>#N/A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</row>
        <row r="457">
          <cell r="A457" t="e">
            <v>#N/A</v>
          </cell>
          <cell r="B457" t="e">
            <v>#N/A</v>
          </cell>
          <cell r="C457" t="e">
            <v>#N/A</v>
          </cell>
          <cell r="D457" t="e">
            <v>#N/A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</row>
        <row r="458">
          <cell r="A458" t="e">
            <v>#N/A</v>
          </cell>
          <cell r="B458" t="e">
            <v>#N/A</v>
          </cell>
          <cell r="C458" t="e">
            <v>#N/A</v>
          </cell>
          <cell r="D458" t="e">
            <v>#N/A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</row>
        <row r="459">
          <cell r="A459" t="e">
            <v>#N/A</v>
          </cell>
          <cell r="B459" t="e">
            <v>#N/A</v>
          </cell>
          <cell r="C459" t="e">
            <v>#N/A</v>
          </cell>
          <cell r="D459" t="e">
            <v>#N/A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</row>
        <row r="460">
          <cell r="A460" t="e">
            <v>#N/A</v>
          </cell>
          <cell r="B460" t="e">
            <v>#N/A</v>
          </cell>
          <cell r="C460" t="e">
            <v>#N/A</v>
          </cell>
          <cell r="D460" t="e">
            <v>#N/A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</row>
        <row r="461">
          <cell r="A461" t="e">
            <v>#N/A</v>
          </cell>
          <cell r="B461" t="e">
            <v>#N/A</v>
          </cell>
          <cell r="C461" t="e">
            <v>#N/A</v>
          </cell>
          <cell r="D461" t="e">
            <v>#N/A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</row>
        <row r="462">
          <cell r="A462" t="e">
            <v>#N/A</v>
          </cell>
          <cell r="B462" t="e">
            <v>#N/A</v>
          </cell>
          <cell r="C462" t="e">
            <v>#N/A</v>
          </cell>
          <cell r="D462" t="e">
            <v>#N/A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</row>
        <row r="463">
          <cell r="A463" t="e">
            <v>#N/A</v>
          </cell>
          <cell r="B463" t="e">
            <v>#N/A</v>
          </cell>
          <cell r="C463" t="e">
            <v>#N/A</v>
          </cell>
          <cell r="D463" t="e">
            <v>#N/A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</row>
        <row r="464">
          <cell r="A464" t="e">
            <v>#N/A</v>
          </cell>
          <cell r="B464" t="e">
            <v>#N/A</v>
          </cell>
          <cell r="C464" t="e">
            <v>#N/A</v>
          </cell>
          <cell r="D464" t="e">
            <v>#N/A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</row>
        <row r="465">
          <cell r="A465" t="e">
            <v>#N/A</v>
          </cell>
          <cell r="B465" t="e">
            <v>#N/A</v>
          </cell>
          <cell r="C465" t="e">
            <v>#N/A</v>
          </cell>
          <cell r="D465" t="e">
            <v>#N/A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</row>
        <row r="466">
          <cell r="A466" t="e">
            <v>#N/A</v>
          </cell>
          <cell r="B466" t="e">
            <v>#N/A</v>
          </cell>
          <cell r="C466" t="e">
            <v>#N/A</v>
          </cell>
          <cell r="D466" t="e">
            <v>#N/A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</row>
        <row r="467">
          <cell r="A467" t="e">
            <v>#N/A</v>
          </cell>
          <cell r="B467" t="e">
            <v>#N/A</v>
          </cell>
          <cell r="C467" t="e">
            <v>#N/A</v>
          </cell>
          <cell r="D467" t="e">
            <v>#N/A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</row>
        <row r="468">
          <cell r="A468" t="e">
            <v>#N/A</v>
          </cell>
          <cell r="B468" t="e">
            <v>#N/A</v>
          </cell>
          <cell r="C468" t="e">
            <v>#N/A</v>
          </cell>
          <cell r="D468" t="e">
            <v>#N/A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</row>
        <row r="469">
          <cell r="A469" t="e">
            <v>#N/A</v>
          </cell>
          <cell r="B469" t="e">
            <v>#N/A</v>
          </cell>
          <cell r="C469" t="e">
            <v>#N/A</v>
          </cell>
          <cell r="D469" t="e">
            <v>#N/A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</row>
        <row r="470">
          <cell r="A470" t="e">
            <v>#N/A</v>
          </cell>
          <cell r="B470" t="e">
            <v>#N/A</v>
          </cell>
          <cell r="C470" t="e">
            <v>#N/A</v>
          </cell>
          <cell r="D470" t="e">
            <v>#N/A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</row>
        <row r="471">
          <cell r="A471" t="e">
            <v>#N/A</v>
          </cell>
          <cell r="B471" t="e">
            <v>#N/A</v>
          </cell>
          <cell r="C471" t="e">
            <v>#N/A</v>
          </cell>
          <cell r="D471" t="e">
            <v>#N/A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</row>
        <row r="472">
          <cell r="A472" t="e">
            <v>#N/A</v>
          </cell>
          <cell r="B472" t="e">
            <v>#N/A</v>
          </cell>
          <cell r="C472" t="e">
            <v>#N/A</v>
          </cell>
          <cell r="D472" t="e">
            <v>#N/A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</row>
        <row r="473">
          <cell r="A473" t="e">
            <v>#N/A</v>
          </cell>
          <cell r="B473" t="e">
            <v>#N/A</v>
          </cell>
          <cell r="C473" t="e">
            <v>#N/A</v>
          </cell>
          <cell r="D473" t="e">
            <v>#N/A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</row>
        <row r="474">
          <cell r="A474" t="e">
            <v>#N/A</v>
          </cell>
          <cell r="B474" t="e">
            <v>#N/A</v>
          </cell>
          <cell r="C474" t="e">
            <v>#N/A</v>
          </cell>
          <cell r="D474" t="e">
            <v>#N/A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</row>
        <row r="475">
          <cell r="A475" t="e">
            <v>#N/A</v>
          </cell>
          <cell r="B475" t="e">
            <v>#N/A</v>
          </cell>
          <cell r="C475" t="e">
            <v>#N/A</v>
          </cell>
          <cell r="D475" t="e">
            <v>#N/A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</row>
        <row r="476">
          <cell r="A476" t="e">
            <v>#N/A</v>
          </cell>
          <cell r="B476" t="e">
            <v>#N/A</v>
          </cell>
          <cell r="C476" t="e">
            <v>#N/A</v>
          </cell>
          <cell r="D476" t="e">
            <v>#N/A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</row>
        <row r="477">
          <cell r="A477" t="e">
            <v>#N/A</v>
          </cell>
          <cell r="B477" t="e">
            <v>#N/A</v>
          </cell>
          <cell r="C477" t="e">
            <v>#N/A</v>
          </cell>
          <cell r="D477" t="e">
            <v>#N/A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</row>
        <row r="478">
          <cell r="A478" t="e">
            <v>#N/A</v>
          </cell>
          <cell r="B478" t="e">
            <v>#N/A</v>
          </cell>
          <cell r="C478" t="e">
            <v>#N/A</v>
          </cell>
          <cell r="D478" t="e">
            <v>#N/A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</row>
        <row r="479">
          <cell r="A479" t="e">
            <v>#N/A</v>
          </cell>
          <cell r="B479" t="e">
            <v>#N/A</v>
          </cell>
          <cell r="C479" t="e">
            <v>#N/A</v>
          </cell>
          <cell r="D479" t="e">
            <v>#N/A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</row>
        <row r="480">
          <cell r="A480" t="e">
            <v>#N/A</v>
          </cell>
          <cell r="B480" t="e">
            <v>#N/A</v>
          </cell>
          <cell r="C480" t="e">
            <v>#N/A</v>
          </cell>
          <cell r="D480" t="e">
            <v>#N/A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</row>
        <row r="481">
          <cell r="A481" t="e">
            <v>#N/A</v>
          </cell>
          <cell r="B481" t="e">
            <v>#N/A</v>
          </cell>
          <cell r="C481" t="e">
            <v>#N/A</v>
          </cell>
          <cell r="D481" t="e">
            <v>#N/A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</row>
        <row r="482">
          <cell r="A482" t="e">
            <v>#N/A</v>
          </cell>
          <cell r="B482" t="e">
            <v>#N/A</v>
          </cell>
          <cell r="C482" t="e">
            <v>#N/A</v>
          </cell>
          <cell r="D482" t="e">
            <v>#N/A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</row>
        <row r="483">
          <cell r="A483" t="e">
            <v>#N/A</v>
          </cell>
          <cell r="B483" t="e">
            <v>#N/A</v>
          </cell>
          <cell r="C483" t="e">
            <v>#N/A</v>
          </cell>
          <cell r="D483" t="e">
            <v>#N/A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</row>
        <row r="484">
          <cell r="A484" t="e">
            <v>#N/A</v>
          </cell>
          <cell r="B484" t="e">
            <v>#N/A</v>
          </cell>
          <cell r="C484" t="e">
            <v>#N/A</v>
          </cell>
          <cell r="D484" t="e">
            <v>#N/A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</row>
        <row r="485">
          <cell r="A485" t="e">
            <v>#N/A</v>
          </cell>
          <cell r="B485" t="e">
            <v>#N/A</v>
          </cell>
          <cell r="C485" t="e">
            <v>#N/A</v>
          </cell>
          <cell r="D485" t="e">
            <v>#N/A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</row>
        <row r="486">
          <cell r="A486" t="e">
            <v>#N/A</v>
          </cell>
          <cell r="B486" t="e">
            <v>#N/A</v>
          </cell>
          <cell r="C486" t="e">
            <v>#N/A</v>
          </cell>
          <cell r="D486" t="e">
            <v>#N/A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</row>
        <row r="487">
          <cell r="A487" t="e">
            <v>#N/A</v>
          </cell>
          <cell r="B487" t="e">
            <v>#N/A</v>
          </cell>
          <cell r="C487" t="e">
            <v>#N/A</v>
          </cell>
          <cell r="D487" t="e">
            <v>#N/A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</row>
        <row r="488">
          <cell r="A488" t="e">
            <v>#N/A</v>
          </cell>
          <cell r="B488" t="e">
            <v>#N/A</v>
          </cell>
          <cell r="C488" t="e">
            <v>#N/A</v>
          </cell>
          <cell r="D488" t="e">
            <v>#N/A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</row>
        <row r="489">
          <cell r="A489" t="e">
            <v>#N/A</v>
          </cell>
          <cell r="B489" t="e">
            <v>#N/A</v>
          </cell>
          <cell r="C489" t="e">
            <v>#N/A</v>
          </cell>
          <cell r="D489" t="e">
            <v>#N/A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</row>
        <row r="490">
          <cell r="A490" t="e">
            <v>#N/A</v>
          </cell>
          <cell r="B490" t="e">
            <v>#N/A</v>
          </cell>
          <cell r="C490" t="e">
            <v>#N/A</v>
          </cell>
          <cell r="D490" t="e">
            <v>#N/A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</row>
        <row r="491">
          <cell r="A491" t="e">
            <v>#N/A</v>
          </cell>
          <cell r="B491" t="e">
            <v>#N/A</v>
          </cell>
          <cell r="C491" t="e">
            <v>#N/A</v>
          </cell>
          <cell r="D491" t="e">
            <v>#N/A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</row>
        <row r="492">
          <cell r="A492" t="e">
            <v>#N/A</v>
          </cell>
          <cell r="B492" t="e">
            <v>#N/A</v>
          </cell>
          <cell r="C492" t="e">
            <v>#N/A</v>
          </cell>
          <cell r="D492" t="e">
            <v>#N/A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</row>
        <row r="493">
          <cell r="A493" t="e">
            <v>#N/A</v>
          </cell>
          <cell r="B493" t="e">
            <v>#N/A</v>
          </cell>
          <cell r="C493" t="e">
            <v>#N/A</v>
          </cell>
          <cell r="D493" t="e">
            <v>#N/A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</row>
        <row r="494">
          <cell r="A494" t="e">
            <v>#N/A</v>
          </cell>
          <cell r="B494" t="e">
            <v>#N/A</v>
          </cell>
          <cell r="C494" t="e">
            <v>#N/A</v>
          </cell>
          <cell r="D494" t="e">
            <v>#N/A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</row>
        <row r="495">
          <cell r="A495" t="e">
            <v>#N/A</v>
          </cell>
          <cell r="B495" t="e">
            <v>#N/A</v>
          </cell>
          <cell r="C495" t="e">
            <v>#N/A</v>
          </cell>
          <cell r="D495" t="e">
            <v>#N/A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</row>
        <row r="496">
          <cell r="A496" t="e">
            <v>#N/A</v>
          </cell>
          <cell r="B496" t="e">
            <v>#N/A</v>
          </cell>
          <cell r="C496" t="e">
            <v>#N/A</v>
          </cell>
          <cell r="D496" t="e">
            <v>#N/A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</row>
        <row r="497">
          <cell r="A497" t="e">
            <v>#N/A</v>
          </cell>
          <cell r="B497" t="e">
            <v>#N/A</v>
          </cell>
          <cell r="C497" t="e">
            <v>#N/A</v>
          </cell>
          <cell r="D497" t="e">
            <v>#N/A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</row>
        <row r="498">
          <cell r="A498" t="e">
            <v>#N/A</v>
          </cell>
          <cell r="B498" t="e">
            <v>#N/A</v>
          </cell>
          <cell r="C498" t="e">
            <v>#N/A</v>
          </cell>
          <cell r="D498" t="e">
            <v>#N/A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</row>
        <row r="499">
          <cell r="A499" t="e">
            <v>#N/A</v>
          </cell>
          <cell r="B499" t="e">
            <v>#N/A</v>
          </cell>
          <cell r="C499" t="e">
            <v>#N/A</v>
          </cell>
          <cell r="D499" t="e">
            <v>#N/A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</row>
        <row r="500">
          <cell r="A500" t="e">
            <v>#N/A</v>
          </cell>
          <cell r="B500" t="e">
            <v>#N/A</v>
          </cell>
          <cell r="C500" t="e">
            <v>#N/A</v>
          </cell>
          <cell r="D500" t="e">
            <v>#N/A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</row>
        <row r="501">
          <cell r="A501" t="e">
            <v>#N/A</v>
          </cell>
          <cell r="B501" t="e">
            <v>#N/A</v>
          </cell>
          <cell r="C501" t="e">
            <v>#N/A</v>
          </cell>
          <cell r="D501" t="e">
            <v>#N/A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</row>
        <row r="502">
          <cell r="A502" t="e">
            <v>#N/A</v>
          </cell>
          <cell r="B502" t="e">
            <v>#N/A</v>
          </cell>
          <cell r="C502" t="e">
            <v>#N/A</v>
          </cell>
          <cell r="D502" t="e">
            <v>#N/A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</row>
        <row r="503">
          <cell r="A503" t="e">
            <v>#N/A</v>
          </cell>
          <cell r="B503" t="e">
            <v>#N/A</v>
          </cell>
          <cell r="C503" t="e">
            <v>#N/A</v>
          </cell>
          <cell r="D503" t="e">
            <v>#N/A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</row>
        <row r="504">
          <cell r="A504" t="e">
            <v>#N/A</v>
          </cell>
          <cell r="B504" t="e">
            <v>#N/A</v>
          </cell>
          <cell r="C504" t="e">
            <v>#N/A</v>
          </cell>
          <cell r="D504" t="e">
            <v>#N/A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</row>
        <row r="505">
          <cell r="A505" t="e">
            <v>#N/A</v>
          </cell>
          <cell r="B505" t="e">
            <v>#N/A</v>
          </cell>
          <cell r="C505" t="e">
            <v>#N/A</v>
          </cell>
          <cell r="D505" t="e">
            <v>#N/A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</row>
        <row r="506">
          <cell r="A506" t="e">
            <v>#N/A</v>
          </cell>
          <cell r="B506" t="e">
            <v>#N/A</v>
          </cell>
          <cell r="C506" t="e">
            <v>#N/A</v>
          </cell>
          <cell r="D506" t="e">
            <v>#N/A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</row>
        <row r="507">
          <cell r="A507" t="e">
            <v>#N/A</v>
          </cell>
          <cell r="B507" t="e">
            <v>#N/A</v>
          </cell>
          <cell r="C507" t="e">
            <v>#N/A</v>
          </cell>
          <cell r="D507" t="e">
            <v>#N/A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</row>
        <row r="508">
          <cell r="A508" t="e">
            <v>#N/A</v>
          </cell>
          <cell r="B508" t="e">
            <v>#N/A</v>
          </cell>
          <cell r="C508" t="e">
            <v>#N/A</v>
          </cell>
          <cell r="D508" t="e">
            <v>#N/A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</row>
        <row r="509">
          <cell r="A509" t="e">
            <v>#N/A</v>
          </cell>
          <cell r="B509" t="e">
            <v>#N/A</v>
          </cell>
          <cell r="C509" t="e">
            <v>#N/A</v>
          </cell>
          <cell r="D509" t="e">
            <v>#N/A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</row>
        <row r="510">
          <cell r="A510" t="e">
            <v>#N/A</v>
          </cell>
          <cell r="B510" t="e">
            <v>#N/A</v>
          </cell>
          <cell r="C510" t="e">
            <v>#N/A</v>
          </cell>
          <cell r="D510" t="e">
            <v>#N/A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</row>
        <row r="511">
          <cell r="A511" t="e">
            <v>#N/A</v>
          </cell>
          <cell r="B511" t="e">
            <v>#N/A</v>
          </cell>
          <cell r="C511" t="e">
            <v>#N/A</v>
          </cell>
          <cell r="D511" t="e">
            <v>#N/A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</row>
        <row r="512">
          <cell r="A512" t="e">
            <v>#N/A</v>
          </cell>
          <cell r="B512" t="e">
            <v>#N/A</v>
          </cell>
          <cell r="C512" t="e">
            <v>#N/A</v>
          </cell>
          <cell r="D512" t="e">
            <v>#N/A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</row>
        <row r="513">
          <cell r="A513" t="e">
            <v>#N/A</v>
          </cell>
          <cell r="B513" t="e">
            <v>#N/A</v>
          </cell>
          <cell r="C513" t="e">
            <v>#N/A</v>
          </cell>
          <cell r="D513" t="e">
            <v>#N/A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</row>
        <row r="514">
          <cell r="A514" t="e">
            <v>#N/A</v>
          </cell>
          <cell r="B514" t="e">
            <v>#N/A</v>
          </cell>
          <cell r="C514" t="e">
            <v>#N/A</v>
          </cell>
          <cell r="D514" t="e">
            <v>#N/A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</row>
        <row r="515">
          <cell r="A515" t="e">
            <v>#N/A</v>
          </cell>
          <cell r="B515" t="e">
            <v>#N/A</v>
          </cell>
          <cell r="C515" t="e">
            <v>#N/A</v>
          </cell>
          <cell r="D515" t="e">
            <v>#N/A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</row>
        <row r="516">
          <cell r="A516" t="e">
            <v>#N/A</v>
          </cell>
          <cell r="B516" t="e">
            <v>#N/A</v>
          </cell>
          <cell r="C516" t="e">
            <v>#N/A</v>
          </cell>
          <cell r="D516" t="e">
            <v>#N/A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</row>
        <row r="517">
          <cell r="A517" t="e">
            <v>#N/A</v>
          </cell>
          <cell r="B517" t="e">
            <v>#N/A</v>
          </cell>
          <cell r="C517" t="e">
            <v>#N/A</v>
          </cell>
          <cell r="D517" t="e">
            <v>#N/A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</row>
        <row r="518">
          <cell r="A518" t="e">
            <v>#N/A</v>
          </cell>
          <cell r="B518" t="e">
            <v>#N/A</v>
          </cell>
          <cell r="C518" t="e">
            <v>#N/A</v>
          </cell>
          <cell r="D518" t="e">
            <v>#N/A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</row>
        <row r="519">
          <cell r="A519" t="e">
            <v>#N/A</v>
          </cell>
          <cell r="B519" t="e">
            <v>#N/A</v>
          </cell>
          <cell r="C519" t="e">
            <v>#N/A</v>
          </cell>
          <cell r="D519" t="e">
            <v>#N/A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</row>
        <row r="520">
          <cell r="A520" t="e">
            <v>#N/A</v>
          </cell>
          <cell r="B520" t="e">
            <v>#N/A</v>
          </cell>
          <cell r="C520" t="e">
            <v>#N/A</v>
          </cell>
          <cell r="D520" t="e">
            <v>#N/A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</row>
        <row r="521">
          <cell r="A521" t="e">
            <v>#N/A</v>
          </cell>
          <cell r="B521" t="e">
            <v>#N/A</v>
          </cell>
          <cell r="C521" t="e">
            <v>#N/A</v>
          </cell>
          <cell r="D521" t="e">
            <v>#N/A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</row>
        <row r="522">
          <cell r="A522" t="e">
            <v>#N/A</v>
          </cell>
          <cell r="B522" t="e">
            <v>#N/A</v>
          </cell>
          <cell r="C522" t="e">
            <v>#N/A</v>
          </cell>
          <cell r="D522" t="e">
            <v>#N/A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</row>
        <row r="523">
          <cell r="A523" t="e">
            <v>#N/A</v>
          </cell>
          <cell r="B523" t="e">
            <v>#N/A</v>
          </cell>
          <cell r="C523" t="e">
            <v>#N/A</v>
          </cell>
          <cell r="D523" t="e">
            <v>#N/A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</row>
        <row r="524">
          <cell r="A524" t="e">
            <v>#N/A</v>
          </cell>
          <cell r="B524" t="e">
            <v>#N/A</v>
          </cell>
          <cell r="C524" t="e">
            <v>#N/A</v>
          </cell>
          <cell r="D524" t="e">
            <v>#N/A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</row>
        <row r="525">
          <cell r="A525" t="e">
            <v>#N/A</v>
          </cell>
          <cell r="B525" t="e">
            <v>#N/A</v>
          </cell>
          <cell r="C525" t="e">
            <v>#N/A</v>
          </cell>
          <cell r="D525" t="e">
            <v>#N/A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</row>
        <row r="526">
          <cell r="A526" t="e">
            <v>#N/A</v>
          </cell>
          <cell r="B526" t="e">
            <v>#N/A</v>
          </cell>
          <cell r="C526" t="e">
            <v>#N/A</v>
          </cell>
          <cell r="D526" t="e">
            <v>#N/A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</row>
        <row r="527">
          <cell r="A527" t="e">
            <v>#N/A</v>
          </cell>
          <cell r="B527" t="e">
            <v>#N/A</v>
          </cell>
          <cell r="C527" t="e">
            <v>#N/A</v>
          </cell>
          <cell r="D527" t="e">
            <v>#N/A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</row>
        <row r="528">
          <cell r="A528" t="e">
            <v>#N/A</v>
          </cell>
          <cell r="B528" t="e">
            <v>#N/A</v>
          </cell>
          <cell r="C528" t="e">
            <v>#N/A</v>
          </cell>
          <cell r="D528" t="e">
            <v>#N/A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</row>
        <row r="529">
          <cell r="A529" t="e">
            <v>#N/A</v>
          </cell>
          <cell r="B529" t="e">
            <v>#N/A</v>
          </cell>
          <cell r="C529" t="e">
            <v>#N/A</v>
          </cell>
          <cell r="D529" t="e">
            <v>#N/A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</row>
        <row r="530">
          <cell r="A530" t="e">
            <v>#N/A</v>
          </cell>
          <cell r="B530" t="e">
            <v>#N/A</v>
          </cell>
          <cell r="C530" t="e">
            <v>#N/A</v>
          </cell>
          <cell r="D530" t="e">
            <v>#N/A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</row>
        <row r="531">
          <cell r="A531" t="e">
            <v>#N/A</v>
          </cell>
          <cell r="B531" t="e">
            <v>#N/A</v>
          </cell>
          <cell r="C531" t="e">
            <v>#N/A</v>
          </cell>
          <cell r="D531" t="e">
            <v>#N/A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</row>
        <row r="532">
          <cell r="A532" t="e">
            <v>#N/A</v>
          </cell>
          <cell r="B532" t="e">
            <v>#N/A</v>
          </cell>
          <cell r="C532" t="e">
            <v>#N/A</v>
          </cell>
          <cell r="D532" t="e">
            <v>#N/A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</row>
        <row r="533">
          <cell r="A533" t="e">
            <v>#N/A</v>
          </cell>
          <cell r="B533" t="e">
            <v>#N/A</v>
          </cell>
          <cell r="C533" t="e">
            <v>#N/A</v>
          </cell>
          <cell r="D533" t="e">
            <v>#N/A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</row>
        <row r="534">
          <cell r="A534" t="e">
            <v>#N/A</v>
          </cell>
          <cell r="B534" t="e">
            <v>#N/A</v>
          </cell>
          <cell r="C534" t="e">
            <v>#N/A</v>
          </cell>
          <cell r="D534" t="e">
            <v>#N/A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</row>
        <row r="535">
          <cell r="A535" t="e">
            <v>#N/A</v>
          </cell>
          <cell r="B535" t="e">
            <v>#N/A</v>
          </cell>
          <cell r="C535" t="e">
            <v>#N/A</v>
          </cell>
          <cell r="D535" t="e">
            <v>#N/A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</row>
        <row r="536">
          <cell r="A536" t="e">
            <v>#N/A</v>
          </cell>
          <cell r="B536" t="e">
            <v>#N/A</v>
          </cell>
          <cell r="C536" t="e">
            <v>#N/A</v>
          </cell>
          <cell r="D536" t="e">
            <v>#N/A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</row>
        <row r="537">
          <cell r="A537" t="e">
            <v>#N/A</v>
          </cell>
          <cell r="B537" t="e">
            <v>#N/A</v>
          </cell>
          <cell r="C537" t="e">
            <v>#N/A</v>
          </cell>
          <cell r="D537" t="e">
            <v>#N/A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</row>
        <row r="538">
          <cell r="A538" t="e">
            <v>#N/A</v>
          </cell>
          <cell r="B538" t="e">
            <v>#N/A</v>
          </cell>
          <cell r="C538" t="e">
            <v>#N/A</v>
          </cell>
          <cell r="D538" t="e">
            <v>#N/A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</row>
        <row r="539">
          <cell r="A539" t="e">
            <v>#N/A</v>
          </cell>
          <cell r="B539" t="e">
            <v>#N/A</v>
          </cell>
          <cell r="C539" t="e">
            <v>#N/A</v>
          </cell>
          <cell r="D539" t="e">
            <v>#N/A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</row>
        <row r="540">
          <cell r="A540" t="e">
            <v>#N/A</v>
          </cell>
          <cell r="B540" t="e">
            <v>#N/A</v>
          </cell>
          <cell r="C540" t="e">
            <v>#N/A</v>
          </cell>
          <cell r="D540" t="e">
            <v>#N/A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</row>
        <row r="541">
          <cell r="A541" t="e">
            <v>#N/A</v>
          </cell>
          <cell r="B541" t="e">
            <v>#N/A</v>
          </cell>
          <cell r="C541" t="e">
            <v>#N/A</v>
          </cell>
          <cell r="D541" t="e">
            <v>#N/A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</row>
        <row r="542">
          <cell r="A542" t="e">
            <v>#N/A</v>
          </cell>
          <cell r="B542" t="e">
            <v>#N/A</v>
          </cell>
          <cell r="C542" t="e">
            <v>#N/A</v>
          </cell>
          <cell r="D542" t="e">
            <v>#N/A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</row>
        <row r="543">
          <cell r="A543" t="e">
            <v>#N/A</v>
          </cell>
          <cell r="B543" t="e">
            <v>#N/A</v>
          </cell>
          <cell r="C543" t="e">
            <v>#N/A</v>
          </cell>
          <cell r="D543" t="e">
            <v>#N/A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</row>
        <row r="544">
          <cell r="A544" t="e">
            <v>#N/A</v>
          </cell>
          <cell r="B544" t="e">
            <v>#N/A</v>
          </cell>
          <cell r="C544" t="e">
            <v>#N/A</v>
          </cell>
          <cell r="D544" t="e">
            <v>#N/A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</row>
        <row r="545">
          <cell r="A545" t="e">
            <v>#N/A</v>
          </cell>
          <cell r="B545" t="e">
            <v>#N/A</v>
          </cell>
          <cell r="C545" t="e">
            <v>#N/A</v>
          </cell>
          <cell r="D545" t="e">
            <v>#N/A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</row>
        <row r="546">
          <cell r="A546" t="e">
            <v>#N/A</v>
          </cell>
          <cell r="B546" t="e">
            <v>#N/A</v>
          </cell>
          <cell r="C546" t="e">
            <v>#N/A</v>
          </cell>
          <cell r="D546" t="e">
            <v>#N/A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</row>
        <row r="547">
          <cell r="A547" t="e">
            <v>#N/A</v>
          </cell>
          <cell r="B547" t="e">
            <v>#N/A</v>
          </cell>
          <cell r="C547" t="e">
            <v>#N/A</v>
          </cell>
          <cell r="D547" t="e">
            <v>#N/A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</row>
        <row r="548">
          <cell r="A548" t="e">
            <v>#N/A</v>
          </cell>
          <cell r="B548" t="e">
            <v>#N/A</v>
          </cell>
          <cell r="C548" t="e">
            <v>#N/A</v>
          </cell>
          <cell r="D548" t="e">
            <v>#N/A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</row>
        <row r="549">
          <cell r="A549" t="e">
            <v>#N/A</v>
          </cell>
          <cell r="B549" t="e">
            <v>#N/A</v>
          </cell>
          <cell r="C549" t="e">
            <v>#N/A</v>
          </cell>
          <cell r="D549" t="e">
            <v>#N/A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</row>
        <row r="550">
          <cell r="A550" t="e">
            <v>#N/A</v>
          </cell>
          <cell r="B550" t="e">
            <v>#N/A</v>
          </cell>
          <cell r="C550" t="e">
            <v>#N/A</v>
          </cell>
          <cell r="D550" t="e">
            <v>#N/A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</row>
        <row r="551">
          <cell r="A551" t="e">
            <v>#N/A</v>
          </cell>
          <cell r="B551" t="e">
            <v>#N/A</v>
          </cell>
          <cell r="C551" t="e">
            <v>#N/A</v>
          </cell>
          <cell r="D551" t="e">
            <v>#N/A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</row>
        <row r="552">
          <cell r="A552" t="e">
            <v>#N/A</v>
          </cell>
          <cell r="B552" t="e">
            <v>#N/A</v>
          </cell>
          <cell r="C552" t="e">
            <v>#N/A</v>
          </cell>
          <cell r="D552" t="e">
            <v>#N/A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</row>
        <row r="553">
          <cell r="A553" t="e">
            <v>#N/A</v>
          </cell>
          <cell r="B553" t="e">
            <v>#N/A</v>
          </cell>
          <cell r="C553" t="e">
            <v>#N/A</v>
          </cell>
          <cell r="D553" t="e">
            <v>#N/A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</row>
        <row r="554">
          <cell r="A554" t="e">
            <v>#N/A</v>
          </cell>
          <cell r="B554" t="e">
            <v>#N/A</v>
          </cell>
          <cell r="C554" t="e">
            <v>#N/A</v>
          </cell>
          <cell r="D554" t="e">
            <v>#N/A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</row>
        <row r="555">
          <cell r="A555" t="e">
            <v>#N/A</v>
          </cell>
          <cell r="B555" t="e">
            <v>#N/A</v>
          </cell>
          <cell r="C555" t="e">
            <v>#N/A</v>
          </cell>
          <cell r="D555" t="e">
            <v>#N/A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</row>
        <row r="556">
          <cell r="A556" t="e">
            <v>#N/A</v>
          </cell>
          <cell r="B556" t="e">
            <v>#N/A</v>
          </cell>
          <cell r="C556" t="e">
            <v>#N/A</v>
          </cell>
          <cell r="D556" t="e">
            <v>#N/A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</row>
        <row r="557">
          <cell r="A557" t="e">
            <v>#N/A</v>
          </cell>
          <cell r="B557" t="e">
            <v>#N/A</v>
          </cell>
          <cell r="C557" t="e">
            <v>#N/A</v>
          </cell>
          <cell r="D557" t="e">
            <v>#N/A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</row>
        <row r="558">
          <cell r="A558" t="e">
            <v>#N/A</v>
          </cell>
          <cell r="B558" t="e">
            <v>#N/A</v>
          </cell>
          <cell r="C558" t="e">
            <v>#N/A</v>
          </cell>
          <cell r="D558" t="e">
            <v>#N/A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</row>
        <row r="559">
          <cell r="A559" t="e">
            <v>#N/A</v>
          </cell>
          <cell r="B559" t="e">
            <v>#N/A</v>
          </cell>
          <cell r="C559" t="e">
            <v>#N/A</v>
          </cell>
          <cell r="D559" t="e">
            <v>#N/A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</row>
        <row r="560">
          <cell r="A560" t="e">
            <v>#N/A</v>
          </cell>
          <cell r="B560" t="e">
            <v>#N/A</v>
          </cell>
          <cell r="C560" t="e">
            <v>#N/A</v>
          </cell>
          <cell r="D560" t="e">
            <v>#N/A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</row>
        <row r="561">
          <cell r="A561" t="e">
            <v>#N/A</v>
          </cell>
          <cell r="B561" t="e">
            <v>#N/A</v>
          </cell>
          <cell r="C561" t="e">
            <v>#N/A</v>
          </cell>
          <cell r="D561" t="e">
            <v>#N/A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</row>
        <row r="562">
          <cell r="A562" t="e">
            <v>#N/A</v>
          </cell>
          <cell r="B562" t="e">
            <v>#N/A</v>
          </cell>
          <cell r="C562" t="e">
            <v>#N/A</v>
          </cell>
          <cell r="D562" t="e">
            <v>#N/A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</row>
        <row r="563">
          <cell r="A563" t="e">
            <v>#N/A</v>
          </cell>
          <cell r="B563" t="e">
            <v>#N/A</v>
          </cell>
          <cell r="C563" t="e">
            <v>#N/A</v>
          </cell>
          <cell r="D563" t="e">
            <v>#N/A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</row>
        <row r="564">
          <cell r="A564" t="e">
            <v>#N/A</v>
          </cell>
          <cell r="B564" t="e">
            <v>#N/A</v>
          </cell>
          <cell r="C564" t="e">
            <v>#N/A</v>
          </cell>
          <cell r="D564" t="e">
            <v>#N/A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</row>
        <row r="565">
          <cell r="A565" t="e">
            <v>#N/A</v>
          </cell>
          <cell r="B565" t="e">
            <v>#N/A</v>
          </cell>
          <cell r="C565" t="e">
            <v>#N/A</v>
          </cell>
          <cell r="D565" t="e">
            <v>#N/A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</row>
        <row r="566">
          <cell r="A566" t="e">
            <v>#N/A</v>
          </cell>
          <cell r="B566" t="e">
            <v>#N/A</v>
          </cell>
          <cell r="C566" t="e">
            <v>#N/A</v>
          </cell>
          <cell r="D566" t="e">
            <v>#N/A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</row>
        <row r="567">
          <cell r="A567" t="e">
            <v>#N/A</v>
          </cell>
          <cell r="B567" t="e">
            <v>#N/A</v>
          </cell>
          <cell r="C567" t="e">
            <v>#N/A</v>
          </cell>
          <cell r="D567" t="e">
            <v>#N/A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</row>
        <row r="568">
          <cell r="A568" t="e">
            <v>#N/A</v>
          </cell>
          <cell r="B568" t="e">
            <v>#N/A</v>
          </cell>
          <cell r="C568" t="e">
            <v>#N/A</v>
          </cell>
          <cell r="D568" t="e">
            <v>#N/A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</row>
        <row r="569">
          <cell r="A569" t="e">
            <v>#N/A</v>
          </cell>
          <cell r="B569" t="e">
            <v>#N/A</v>
          </cell>
          <cell r="C569" t="e">
            <v>#N/A</v>
          </cell>
          <cell r="D569" t="e">
            <v>#N/A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</row>
        <row r="570">
          <cell r="A570" t="e">
            <v>#N/A</v>
          </cell>
          <cell r="B570" t="e">
            <v>#N/A</v>
          </cell>
          <cell r="C570" t="e">
            <v>#N/A</v>
          </cell>
          <cell r="D570" t="e">
            <v>#N/A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</row>
        <row r="571">
          <cell r="A571" t="e">
            <v>#N/A</v>
          </cell>
          <cell r="B571" t="e">
            <v>#N/A</v>
          </cell>
          <cell r="C571" t="e">
            <v>#N/A</v>
          </cell>
          <cell r="D571" t="e">
            <v>#N/A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</row>
        <row r="572">
          <cell r="A572" t="e">
            <v>#N/A</v>
          </cell>
          <cell r="B572" t="e">
            <v>#N/A</v>
          </cell>
          <cell r="C572" t="e">
            <v>#N/A</v>
          </cell>
          <cell r="D572" t="e">
            <v>#N/A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</row>
        <row r="573">
          <cell r="A573" t="e">
            <v>#N/A</v>
          </cell>
          <cell r="B573" t="e">
            <v>#N/A</v>
          </cell>
          <cell r="C573" t="e">
            <v>#N/A</v>
          </cell>
          <cell r="D573" t="e">
            <v>#N/A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</row>
        <row r="574">
          <cell r="A574" t="e">
            <v>#N/A</v>
          </cell>
          <cell r="B574" t="e">
            <v>#N/A</v>
          </cell>
          <cell r="C574" t="e">
            <v>#N/A</v>
          </cell>
          <cell r="D574" t="e">
            <v>#N/A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</row>
        <row r="575">
          <cell r="A575" t="e">
            <v>#N/A</v>
          </cell>
          <cell r="B575" t="e">
            <v>#N/A</v>
          </cell>
          <cell r="C575" t="e">
            <v>#N/A</v>
          </cell>
          <cell r="D575" t="e">
            <v>#N/A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</row>
        <row r="576">
          <cell r="A576" t="e">
            <v>#N/A</v>
          </cell>
          <cell r="B576" t="e">
            <v>#N/A</v>
          </cell>
          <cell r="C576" t="e">
            <v>#N/A</v>
          </cell>
          <cell r="D576" t="e">
            <v>#N/A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</row>
        <row r="577">
          <cell r="A577" t="e">
            <v>#N/A</v>
          </cell>
          <cell r="B577" t="e">
            <v>#N/A</v>
          </cell>
          <cell r="C577" t="e">
            <v>#N/A</v>
          </cell>
          <cell r="D577" t="e">
            <v>#N/A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</row>
        <row r="578">
          <cell r="A578" t="e">
            <v>#N/A</v>
          </cell>
          <cell r="B578" t="e">
            <v>#N/A</v>
          </cell>
          <cell r="C578" t="e">
            <v>#N/A</v>
          </cell>
          <cell r="D578" t="e">
            <v>#N/A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</row>
        <row r="579">
          <cell r="A579" t="e">
            <v>#N/A</v>
          </cell>
          <cell r="B579" t="e">
            <v>#N/A</v>
          </cell>
          <cell r="C579" t="e">
            <v>#N/A</v>
          </cell>
          <cell r="D579" t="e">
            <v>#N/A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</row>
        <row r="580">
          <cell r="A580" t="e">
            <v>#N/A</v>
          </cell>
          <cell r="B580" t="e">
            <v>#N/A</v>
          </cell>
          <cell r="C580" t="e">
            <v>#N/A</v>
          </cell>
          <cell r="D580" t="e">
            <v>#N/A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</row>
        <row r="581">
          <cell r="A581" t="e">
            <v>#N/A</v>
          </cell>
          <cell r="B581" t="e">
            <v>#N/A</v>
          </cell>
          <cell r="C581" t="e">
            <v>#N/A</v>
          </cell>
          <cell r="D581" t="e">
            <v>#N/A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</row>
        <row r="582">
          <cell r="A582" t="e">
            <v>#N/A</v>
          </cell>
          <cell r="B582" t="e">
            <v>#N/A</v>
          </cell>
          <cell r="C582" t="e">
            <v>#N/A</v>
          </cell>
          <cell r="D582" t="e">
            <v>#N/A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</row>
        <row r="583">
          <cell r="A583" t="e">
            <v>#N/A</v>
          </cell>
          <cell r="B583" t="e">
            <v>#N/A</v>
          </cell>
          <cell r="C583" t="e">
            <v>#N/A</v>
          </cell>
          <cell r="D583" t="e">
            <v>#N/A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</row>
        <row r="584">
          <cell r="A584" t="e">
            <v>#N/A</v>
          </cell>
          <cell r="B584" t="e">
            <v>#N/A</v>
          </cell>
          <cell r="C584" t="e">
            <v>#N/A</v>
          </cell>
          <cell r="D584" t="e">
            <v>#N/A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</row>
        <row r="585">
          <cell r="A585" t="e">
            <v>#N/A</v>
          </cell>
          <cell r="B585" t="e">
            <v>#N/A</v>
          </cell>
          <cell r="C585" t="e">
            <v>#N/A</v>
          </cell>
          <cell r="D585" t="e">
            <v>#N/A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</row>
        <row r="586">
          <cell r="A586" t="e">
            <v>#N/A</v>
          </cell>
          <cell r="B586" t="e">
            <v>#N/A</v>
          </cell>
          <cell r="C586" t="e">
            <v>#N/A</v>
          </cell>
          <cell r="D586" t="e">
            <v>#N/A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</row>
        <row r="587">
          <cell r="A587" t="e">
            <v>#N/A</v>
          </cell>
          <cell r="B587" t="e">
            <v>#N/A</v>
          </cell>
          <cell r="C587" t="e">
            <v>#N/A</v>
          </cell>
          <cell r="D587" t="e">
            <v>#N/A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</row>
        <row r="588">
          <cell r="A588" t="e">
            <v>#N/A</v>
          </cell>
          <cell r="B588" t="e">
            <v>#N/A</v>
          </cell>
          <cell r="C588" t="e">
            <v>#N/A</v>
          </cell>
          <cell r="D588" t="e">
            <v>#N/A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</row>
        <row r="589">
          <cell r="A589" t="e">
            <v>#N/A</v>
          </cell>
          <cell r="B589" t="e">
            <v>#N/A</v>
          </cell>
          <cell r="C589" t="e">
            <v>#N/A</v>
          </cell>
          <cell r="D589" t="e">
            <v>#N/A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</row>
        <row r="590">
          <cell r="A590" t="e">
            <v>#N/A</v>
          </cell>
          <cell r="B590" t="e">
            <v>#N/A</v>
          </cell>
          <cell r="C590" t="e">
            <v>#N/A</v>
          </cell>
          <cell r="D590" t="e">
            <v>#N/A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</row>
        <row r="591">
          <cell r="A591" t="e">
            <v>#N/A</v>
          </cell>
          <cell r="B591" t="e">
            <v>#N/A</v>
          </cell>
          <cell r="C591" t="e">
            <v>#N/A</v>
          </cell>
          <cell r="D591" t="e">
            <v>#N/A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</row>
        <row r="592">
          <cell r="A592" t="e">
            <v>#N/A</v>
          </cell>
          <cell r="B592" t="e">
            <v>#N/A</v>
          </cell>
          <cell r="C592" t="e">
            <v>#N/A</v>
          </cell>
          <cell r="D592" t="e">
            <v>#N/A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</row>
        <row r="593">
          <cell r="A593" t="e">
            <v>#N/A</v>
          </cell>
          <cell r="B593" t="e">
            <v>#N/A</v>
          </cell>
          <cell r="C593" t="e">
            <v>#N/A</v>
          </cell>
          <cell r="D593" t="e">
            <v>#N/A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</row>
        <row r="594">
          <cell r="A594" t="e">
            <v>#N/A</v>
          </cell>
          <cell r="B594" t="e">
            <v>#N/A</v>
          </cell>
          <cell r="C594" t="e">
            <v>#N/A</v>
          </cell>
          <cell r="D594" t="e">
            <v>#N/A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</row>
        <row r="595">
          <cell r="A595" t="e">
            <v>#N/A</v>
          </cell>
          <cell r="B595" t="e">
            <v>#N/A</v>
          </cell>
          <cell r="C595" t="e">
            <v>#N/A</v>
          </cell>
          <cell r="D595" t="e">
            <v>#N/A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</row>
        <row r="596">
          <cell r="A596" t="e">
            <v>#N/A</v>
          </cell>
          <cell r="B596" t="e">
            <v>#N/A</v>
          </cell>
          <cell r="C596" t="e">
            <v>#N/A</v>
          </cell>
          <cell r="D596" t="e">
            <v>#N/A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</row>
        <row r="597">
          <cell r="A597" t="e">
            <v>#N/A</v>
          </cell>
          <cell r="B597" t="e">
            <v>#N/A</v>
          </cell>
          <cell r="C597" t="e">
            <v>#N/A</v>
          </cell>
          <cell r="D597" t="e">
            <v>#N/A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</row>
        <row r="598">
          <cell r="A598" t="e">
            <v>#N/A</v>
          </cell>
          <cell r="B598" t="e">
            <v>#N/A</v>
          </cell>
          <cell r="C598" t="e">
            <v>#N/A</v>
          </cell>
          <cell r="D598" t="e">
            <v>#N/A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</row>
        <row r="599">
          <cell r="A599" t="e">
            <v>#N/A</v>
          </cell>
          <cell r="B599" t="e">
            <v>#N/A</v>
          </cell>
          <cell r="C599" t="e">
            <v>#N/A</v>
          </cell>
          <cell r="D599" t="e">
            <v>#N/A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</row>
        <row r="600">
          <cell r="A600" t="e">
            <v>#N/A</v>
          </cell>
          <cell r="B600" t="e">
            <v>#N/A</v>
          </cell>
          <cell r="C600" t="e">
            <v>#N/A</v>
          </cell>
          <cell r="D600" t="e">
            <v>#N/A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</row>
        <row r="601">
          <cell r="A601" t="e">
            <v>#N/A</v>
          </cell>
          <cell r="B601" t="e">
            <v>#N/A</v>
          </cell>
          <cell r="C601" t="e">
            <v>#N/A</v>
          </cell>
          <cell r="D601" t="e">
            <v>#N/A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</row>
        <row r="602">
          <cell r="A602" t="e">
            <v>#N/A</v>
          </cell>
          <cell r="B602" t="e">
            <v>#N/A</v>
          </cell>
          <cell r="C602" t="e">
            <v>#N/A</v>
          </cell>
          <cell r="D602" t="e">
            <v>#N/A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</row>
        <row r="603">
          <cell r="A603" t="e">
            <v>#N/A</v>
          </cell>
          <cell r="B603" t="e">
            <v>#N/A</v>
          </cell>
          <cell r="C603" t="e">
            <v>#N/A</v>
          </cell>
          <cell r="D603" t="e">
            <v>#N/A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</row>
        <row r="604">
          <cell r="A604" t="e">
            <v>#N/A</v>
          </cell>
          <cell r="B604" t="e">
            <v>#N/A</v>
          </cell>
          <cell r="C604" t="e">
            <v>#N/A</v>
          </cell>
          <cell r="D604" t="e">
            <v>#N/A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</row>
        <row r="605">
          <cell r="A605" t="e">
            <v>#N/A</v>
          </cell>
          <cell r="B605" t="e">
            <v>#N/A</v>
          </cell>
          <cell r="C605" t="e">
            <v>#N/A</v>
          </cell>
          <cell r="D605" t="e">
            <v>#N/A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</row>
        <row r="606">
          <cell r="A606" t="e">
            <v>#N/A</v>
          </cell>
          <cell r="B606" t="e">
            <v>#N/A</v>
          </cell>
          <cell r="C606" t="e">
            <v>#N/A</v>
          </cell>
          <cell r="D606" t="e">
            <v>#N/A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</row>
        <row r="607">
          <cell r="A607" t="e">
            <v>#N/A</v>
          </cell>
          <cell r="B607" t="e">
            <v>#N/A</v>
          </cell>
          <cell r="C607" t="e">
            <v>#N/A</v>
          </cell>
          <cell r="D607" t="e">
            <v>#N/A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</row>
        <row r="608">
          <cell r="A608" t="e">
            <v>#N/A</v>
          </cell>
          <cell r="B608" t="e">
            <v>#N/A</v>
          </cell>
          <cell r="C608" t="e">
            <v>#N/A</v>
          </cell>
          <cell r="D608" t="e">
            <v>#N/A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</row>
        <row r="609">
          <cell r="A609" t="e">
            <v>#N/A</v>
          </cell>
          <cell r="B609" t="e">
            <v>#N/A</v>
          </cell>
          <cell r="C609" t="e">
            <v>#N/A</v>
          </cell>
          <cell r="D609" t="e">
            <v>#N/A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</row>
        <row r="610">
          <cell r="A610" t="e">
            <v>#N/A</v>
          </cell>
          <cell r="B610" t="e">
            <v>#N/A</v>
          </cell>
          <cell r="C610" t="e">
            <v>#N/A</v>
          </cell>
          <cell r="D610" t="e">
            <v>#N/A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</row>
        <row r="611">
          <cell r="A611" t="e">
            <v>#N/A</v>
          </cell>
          <cell r="B611" t="e">
            <v>#N/A</v>
          </cell>
          <cell r="C611" t="e">
            <v>#N/A</v>
          </cell>
          <cell r="D611" t="e">
            <v>#N/A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</row>
        <row r="612">
          <cell r="A612" t="e">
            <v>#N/A</v>
          </cell>
          <cell r="B612" t="e">
            <v>#N/A</v>
          </cell>
          <cell r="C612" t="e">
            <v>#N/A</v>
          </cell>
          <cell r="D612" t="e">
            <v>#N/A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</row>
        <row r="613">
          <cell r="A613" t="e">
            <v>#N/A</v>
          </cell>
          <cell r="B613" t="e">
            <v>#N/A</v>
          </cell>
          <cell r="C613" t="e">
            <v>#N/A</v>
          </cell>
          <cell r="D613" t="e">
            <v>#N/A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</row>
        <row r="614">
          <cell r="A614" t="e">
            <v>#N/A</v>
          </cell>
          <cell r="B614" t="e">
            <v>#N/A</v>
          </cell>
          <cell r="C614" t="e">
            <v>#N/A</v>
          </cell>
          <cell r="D614" t="e">
            <v>#N/A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</row>
        <row r="615">
          <cell r="A615" t="e">
            <v>#N/A</v>
          </cell>
          <cell r="B615" t="e">
            <v>#N/A</v>
          </cell>
          <cell r="C615" t="e">
            <v>#N/A</v>
          </cell>
          <cell r="D615" t="e">
            <v>#N/A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</row>
        <row r="616">
          <cell r="A616" t="e">
            <v>#N/A</v>
          </cell>
          <cell r="B616" t="e">
            <v>#N/A</v>
          </cell>
          <cell r="C616" t="e">
            <v>#N/A</v>
          </cell>
          <cell r="D616" t="e">
            <v>#N/A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</row>
        <row r="617">
          <cell r="A617" t="e">
            <v>#N/A</v>
          </cell>
          <cell r="B617" t="e">
            <v>#N/A</v>
          </cell>
          <cell r="C617" t="e">
            <v>#N/A</v>
          </cell>
          <cell r="D617" t="e">
            <v>#N/A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</row>
        <row r="618">
          <cell r="A618" t="e">
            <v>#N/A</v>
          </cell>
          <cell r="B618" t="e">
            <v>#N/A</v>
          </cell>
          <cell r="C618" t="e">
            <v>#N/A</v>
          </cell>
          <cell r="D618" t="e">
            <v>#N/A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</row>
        <row r="619">
          <cell r="A619" t="e">
            <v>#N/A</v>
          </cell>
          <cell r="B619" t="e">
            <v>#N/A</v>
          </cell>
          <cell r="C619" t="e">
            <v>#N/A</v>
          </cell>
          <cell r="D619" t="e">
            <v>#N/A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</row>
        <row r="620">
          <cell r="A620" t="e">
            <v>#N/A</v>
          </cell>
          <cell r="B620" t="e">
            <v>#N/A</v>
          </cell>
          <cell r="C620" t="e">
            <v>#N/A</v>
          </cell>
          <cell r="D620" t="e">
            <v>#N/A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</row>
        <row r="621">
          <cell r="A621" t="e">
            <v>#N/A</v>
          </cell>
          <cell r="B621" t="e">
            <v>#N/A</v>
          </cell>
          <cell r="C621" t="e">
            <v>#N/A</v>
          </cell>
          <cell r="D621" t="e">
            <v>#N/A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</row>
        <row r="622">
          <cell r="A622" t="e">
            <v>#N/A</v>
          </cell>
          <cell r="B622" t="e">
            <v>#N/A</v>
          </cell>
          <cell r="C622" t="e">
            <v>#N/A</v>
          </cell>
          <cell r="D622" t="e">
            <v>#N/A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</row>
        <row r="623">
          <cell r="A623" t="e">
            <v>#N/A</v>
          </cell>
          <cell r="B623" t="e">
            <v>#N/A</v>
          </cell>
          <cell r="C623" t="e">
            <v>#N/A</v>
          </cell>
          <cell r="D623" t="e">
            <v>#N/A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</row>
        <row r="624">
          <cell r="A624" t="e">
            <v>#N/A</v>
          </cell>
          <cell r="B624" t="e">
            <v>#N/A</v>
          </cell>
          <cell r="C624" t="e">
            <v>#N/A</v>
          </cell>
          <cell r="D624" t="e">
            <v>#N/A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</row>
        <row r="625">
          <cell r="A625" t="e">
            <v>#N/A</v>
          </cell>
          <cell r="B625" t="e">
            <v>#N/A</v>
          </cell>
          <cell r="C625" t="e">
            <v>#N/A</v>
          </cell>
          <cell r="D625" t="e">
            <v>#N/A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</row>
        <row r="626">
          <cell r="A626" t="e">
            <v>#N/A</v>
          </cell>
          <cell r="B626" t="e">
            <v>#N/A</v>
          </cell>
          <cell r="C626" t="e">
            <v>#N/A</v>
          </cell>
          <cell r="D626" t="e">
            <v>#N/A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</row>
        <row r="627">
          <cell r="A627" t="e">
            <v>#N/A</v>
          </cell>
          <cell r="B627" t="e">
            <v>#N/A</v>
          </cell>
          <cell r="C627" t="e">
            <v>#N/A</v>
          </cell>
          <cell r="D627" t="e">
            <v>#N/A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</row>
        <row r="628">
          <cell r="A628" t="e">
            <v>#N/A</v>
          </cell>
          <cell r="B628" t="e">
            <v>#N/A</v>
          </cell>
          <cell r="C628" t="e">
            <v>#N/A</v>
          </cell>
          <cell r="D628" t="e">
            <v>#N/A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</row>
        <row r="629">
          <cell r="A629" t="e">
            <v>#N/A</v>
          </cell>
          <cell r="B629" t="e">
            <v>#N/A</v>
          </cell>
          <cell r="C629" t="e">
            <v>#N/A</v>
          </cell>
          <cell r="D629" t="e">
            <v>#N/A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</row>
        <row r="630">
          <cell r="A630" t="e">
            <v>#N/A</v>
          </cell>
          <cell r="B630" t="e">
            <v>#N/A</v>
          </cell>
          <cell r="C630" t="e">
            <v>#N/A</v>
          </cell>
          <cell r="D630" t="e">
            <v>#N/A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</row>
        <row r="631">
          <cell r="A631" t="e">
            <v>#N/A</v>
          </cell>
          <cell r="B631" t="e">
            <v>#N/A</v>
          </cell>
          <cell r="C631" t="e">
            <v>#N/A</v>
          </cell>
          <cell r="D631" t="e">
            <v>#N/A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</row>
        <row r="632">
          <cell r="A632" t="e">
            <v>#N/A</v>
          </cell>
          <cell r="B632" t="e">
            <v>#N/A</v>
          </cell>
          <cell r="C632" t="e">
            <v>#N/A</v>
          </cell>
          <cell r="D632" t="e">
            <v>#N/A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</row>
        <row r="633">
          <cell r="A633" t="e">
            <v>#N/A</v>
          </cell>
          <cell r="B633" t="e">
            <v>#N/A</v>
          </cell>
          <cell r="C633" t="e">
            <v>#N/A</v>
          </cell>
          <cell r="D633" t="e">
            <v>#N/A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</row>
        <row r="634">
          <cell r="A634" t="e">
            <v>#N/A</v>
          </cell>
          <cell r="B634" t="e">
            <v>#N/A</v>
          </cell>
          <cell r="C634" t="e">
            <v>#N/A</v>
          </cell>
          <cell r="D634" t="e">
            <v>#N/A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</row>
        <row r="635">
          <cell r="A635" t="e">
            <v>#N/A</v>
          </cell>
          <cell r="B635" t="e">
            <v>#N/A</v>
          </cell>
          <cell r="C635" t="e">
            <v>#N/A</v>
          </cell>
          <cell r="D635" t="e">
            <v>#N/A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</row>
        <row r="636">
          <cell r="A636" t="e">
            <v>#N/A</v>
          </cell>
          <cell r="B636" t="e">
            <v>#N/A</v>
          </cell>
          <cell r="C636" t="e">
            <v>#N/A</v>
          </cell>
          <cell r="D636" t="e">
            <v>#N/A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</row>
        <row r="637">
          <cell r="A637" t="e">
            <v>#N/A</v>
          </cell>
          <cell r="B637" t="e">
            <v>#N/A</v>
          </cell>
          <cell r="C637" t="e">
            <v>#N/A</v>
          </cell>
          <cell r="D637" t="e">
            <v>#N/A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</row>
        <row r="638">
          <cell r="A638" t="e">
            <v>#N/A</v>
          </cell>
          <cell r="B638" t="e">
            <v>#N/A</v>
          </cell>
          <cell r="C638" t="e">
            <v>#N/A</v>
          </cell>
          <cell r="D638" t="e">
            <v>#N/A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</row>
        <row r="639">
          <cell r="A639" t="e">
            <v>#N/A</v>
          </cell>
          <cell r="B639" t="e">
            <v>#N/A</v>
          </cell>
          <cell r="C639" t="e">
            <v>#N/A</v>
          </cell>
          <cell r="D639" t="e">
            <v>#N/A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</row>
        <row r="640">
          <cell r="A640" t="e">
            <v>#N/A</v>
          </cell>
          <cell r="B640" t="e">
            <v>#N/A</v>
          </cell>
          <cell r="C640" t="e">
            <v>#N/A</v>
          </cell>
          <cell r="D640" t="e">
            <v>#N/A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</row>
        <row r="641">
          <cell r="A641" t="e">
            <v>#N/A</v>
          </cell>
          <cell r="B641" t="e">
            <v>#N/A</v>
          </cell>
          <cell r="C641" t="e">
            <v>#N/A</v>
          </cell>
          <cell r="D641" t="e">
            <v>#N/A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</row>
        <row r="642">
          <cell r="A642" t="e">
            <v>#N/A</v>
          </cell>
          <cell r="B642" t="e">
            <v>#N/A</v>
          </cell>
          <cell r="C642" t="e">
            <v>#N/A</v>
          </cell>
          <cell r="D642" t="e">
            <v>#N/A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</row>
        <row r="643">
          <cell r="A643" t="e">
            <v>#N/A</v>
          </cell>
          <cell r="B643" t="e">
            <v>#N/A</v>
          </cell>
          <cell r="C643" t="e">
            <v>#N/A</v>
          </cell>
          <cell r="D643" t="e">
            <v>#N/A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</row>
        <row r="644">
          <cell r="A644" t="e">
            <v>#N/A</v>
          </cell>
          <cell r="B644" t="e">
            <v>#N/A</v>
          </cell>
          <cell r="C644" t="e">
            <v>#N/A</v>
          </cell>
          <cell r="D644" t="e">
            <v>#N/A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</row>
        <row r="645">
          <cell r="A645" t="e">
            <v>#N/A</v>
          </cell>
          <cell r="B645" t="e">
            <v>#N/A</v>
          </cell>
          <cell r="C645" t="e">
            <v>#N/A</v>
          </cell>
          <cell r="D645" t="e">
            <v>#N/A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</row>
        <row r="646">
          <cell r="A646" t="e">
            <v>#N/A</v>
          </cell>
          <cell r="B646" t="e">
            <v>#N/A</v>
          </cell>
          <cell r="C646" t="e">
            <v>#N/A</v>
          </cell>
          <cell r="D646" t="e">
            <v>#N/A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</row>
        <row r="647">
          <cell r="A647" t="e">
            <v>#N/A</v>
          </cell>
          <cell r="B647" t="e">
            <v>#N/A</v>
          </cell>
          <cell r="C647" t="e">
            <v>#N/A</v>
          </cell>
          <cell r="D647" t="e">
            <v>#N/A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</row>
        <row r="648">
          <cell r="A648" t="e">
            <v>#N/A</v>
          </cell>
          <cell r="B648" t="e">
            <v>#N/A</v>
          </cell>
          <cell r="C648" t="e">
            <v>#N/A</v>
          </cell>
          <cell r="D648" t="e">
            <v>#N/A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</row>
        <row r="649">
          <cell r="A649" t="e">
            <v>#N/A</v>
          </cell>
          <cell r="B649" t="e">
            <v>#N/A</v>
          </cell>
          <cell r="C649" t="e">
            <v>#N/A</v>
          </cell>
          <cell r="D649" t="e">
            <v>#N/A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</row>
        <row r="650">
          <cell r="A650" t="e">
            <v>#N/A</v>
          </cell>
          <cell r="B650" t="e">
            <v>#N/A</v>
          </cell>
          <cell r="C650" t="e">
            <v>#N/A</v>
          </cell>
          <cell r="D650" t="e">
            <v>#N/A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</row>
        <row r="651">
          <cell r="A651" t="e">
            <v>#N/A</v>
          </cell>
          <cell r="B651" t="e">
            <v>#N/A</v>
          </cell>
          <cell r="C651" t="e">
            <v>#N/A</v>
          </cell>
          <cell r="D651" t="e">
            <v>#N/A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</row>
        <row r="652">
          <cell r="A652" t="e">
            <v>#N/A</v>
          </cell>
          <cell r="B652" t="e">
            <v>#N/A</v>
          </cell>
          <cell r="C652" t="e">
            <v>#N/A</v>
          </cell>
          <cell r="D652" t="e">
            <v>#N/A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</row>
        <row r="653">
          <cell r="A653" t="e">
            <v>#N/A</v>
          </cell>
          <cell r="B653" t="e">
            <v>#N/A</v>
          </cell>
          <cell r="C653" t="e">
            <v>#N/A</v>
          </cell>
          <cell r="D653" t="e">
            <v>#N/A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</row>
        <row r="654">
          <cell r="A654" t="e">
            <v>#N/A</v>
          </cell>
          <cell r="B654" t="e">
            <v>#N/A</v>
          </cell>
          <cell r="C654" t="e">
            <v>#N/A</v>
          </cell>
          <cell r="D654" t="e">
            <v>#N/A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</row>
        <row r="655">
          <cell r="A655" t="e">
            <v>#N/A</v>
          </cell>
          <cell r="B655" t="e">
            <v>#N/A</v>
          </cell>
          <cell r="C655" t="e">
            <v>#N/A</v>
          </cell>
          <cell r="D655" t="e">
            <v>#N/A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</row>
        <row r="656">
          <cell r="A656" t="e">
            <v>#N/A</v>
          </cell>
          <cell r="B656" t="e">
            <v>#N/A</v>
          </cell>
          <cell r="C656" t="e">
            <v>#N/A</v>
          </cell>
          <cell r="D656" t="e">
            <v>#N/A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</row>
        <row r="657">
          <cell r="A657" t="e">
            <v>#N/A</v>
          </cell>
          <cell r="B657" t="e">
            <v>#N/A</v>
          </cell>
          <cell r="C657" t="e">
            <v>#N/A</v>
          </cell>
          <cell r="D657" t="e">
            <v>#N/A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</row>
        <row r="658">
          <cell r="A658" t="e">
            <v>#N/A</v>
          </cell>
          <cell r="B658" t="e">
            <v>#N/A</v>
          </cell>
          <cell r="C658" t="e">
            <v>#N/A</v>
          </cell>
          <cell r="D658" t="e">
            <v>#N/A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</row>
        <row r="659">
          <cell r="A659" t="e">
            <v>#N/A</v>
          </cell>
          <cell r="B659" t="e">
            <v>#N/A</v>
          </cell>
          <cell r="C659" t="e">
            <v>#N/A</v>
          </cell>
          <cell r="D659" t="e">
            <v>#N/A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</row>
        <row r="660">
          <cell r="A660" t="e">
            <v>#N/A</v>
          </cell>
          <cell r="B660" t="e">
            <v>#N/A</v>
          </cell>
          <cell r="C660" t="e">
            <v>#N/A</v>
          </cell>
          <cell r="D660" t="e">
            <v>#N/A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</row>
        <row r="661">
          <cell r="A661" t="e">
            <v>#N/A</v>
          </cell>
          <cell r="B661" t="e">
            <v>#N/A</v>
          </cell>
          <cell r="C661" t="e">
            <v>#N/A</v>
          </cell>
          <cell r="D661" t="e">
            <v>#N/A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</row>
        <row r="662">
          <cell r="A662" t="e">
            <v>#N/A</v>
          </cell>
          <cell r="B662" t="e">
            <v>#N/A</v>
          </cell>
          <cell r="C662" t="e">
            <v>#N/A</v>
          </cell>
          <cell r="D662" t="e">
            <v>#N/A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</row>
        <row r="663">
          <cell r="A663" t="e">
            <v>#N/A</v>
          </cell>
          <cell r="B663" t="e">
            <v>#N/A</v>
          </cell>
          <cell r="C663" t="e">
            <v>#N/A</v>
          </cell>
          <cell r="D663" t="e">
            <v>#N/A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</row>
        <row r="664">
          <cell r="A664" t="e">
            <v>#N/A</v>
          </cell>
          <cell r="B664" t="e">
            <v>#N/A</v>
          </cell>
          <cell r="C664" t="e">
            <v>#N/A</v>
          </cell>
          <cell r="D664" t="e">
            <v>#N/A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</row>
        <row r="665">
          <cell r="A665" t="e">
            <v>#N/A</v>
          </cell>
          <cell r="B665" t="e">
            <v>#N/A</v>
          </cell>
          <cell r="C665" t="e">
            <v>#N/A</v>
          </cell>
          <cell r="D665" t="e">
            <v>#N/A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</row>
        <row r="666">
          <cell r="A666" t="e">
            <v>#N/A</v>
          </cell>
          <cell r="B666" t="e">
            <v>#N/A</v>
          </cell>
          <cell r="C666" t="e">
            <v>#N/A</v>
          </cell>
          <cell r="D666" t="e">
            <v>#N/A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</row>
        <row r="667">
          <cell r="A667" t="e">
            <v>#N/A</v>
          </cell>
          <cell r="B667" t="e">
            <v>#N/A</v>
          </cell>
          <cell r="C667" t="e">
            <v>#N/A</v>
          </cell>
          <cell r="D667" t="e">
            <v>#N/A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</row>
        <row r="668">
          <cell r="A668" t="e">
            <v>#N/A</v>
          </cell>
          <cell r="B668" t="e">
            <v>#N/A</v>
          </cell>
          <cell r="C668" t="e">
            <v>#N/A</v>
          </cell>
          <cell r="D668" t="e">
            <v>#N/A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</row>
        <row r="669">
          <cell r="A669" t="e">
            <v>#N/A</v>
          </cell>
          <cell r="B669" t="e">
            <v>#N/A</v>
          </cell>
          <cell r="C669" t="e">
            <v>#N/A</v>
          </cell>
          <cell r="D669" t="e">
            <v>#N/A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</row>
        <row r="670">
          <cell r="A670" t="e">
            <v>#N/A</v>
          </cell>
          <cell r="B670" t="e">
            <v>#N/A</v>
          </cell>
          <cell r="C670" t="e">
            <v>#N/A</v>
          </cell>
          <cell r="D670" t="e">
            <v>#N/A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</row>
        <row r="671">
          <cell r="A671" t="e">
            <v>#N/A</v>
          </cell>
          <cell r="B671" t="e">
            <v>#N/A</v>
          </cell>
          <cell r="C671" t="e">
            <v>#N/A</v>
          </cell>
          <cell r="D671" t="e">
            <v>#N/A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</row>
        <row r="672">
          <cell r="A672" t="e">
            <v>#N/A</v>
          </cell>
          <cell r="B672" t="e">
            <v>#N/A</v>
          </cell>
          <cell r="C672" t="e">
            <v>#N/A</v>
          </cell>
          <cell r="D672" t="e">
            <v>#N/A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</row>
        <row r="673">
          <cell r="A673" t="e">
            <v>#N/A</v>
          </cell>
          <cell r="B673" t="e">
            <v>#N/A</v>
          </cell>
          <cell r="C673" t="e">
            <v>#N/A</v>
          </cell>
          <cell r="D673" t="e">
            <v>#N/A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</row>
        <row r="674">
          <cell r="A674" t="e">
            <v>#N/A</v>
          </cell>
          <cell r="B674" t="e">
            <v>#N/A</v>
          </cell>
          <cell r="C674" t="e">
            <v>#N/A</v>
          </cell>
          <cell r="D674" t="e">
            <v>#N/A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</row>
        <row r="675">
          <cell r="A675" t="e">
            <v>#N/A</v>
          </cell>
          <cell r="B675" t="e">
            <v>#N/A</v>
          </cell>
          <cell r="C675" t="e">
            <v>#N/A</v>
          </cell>
          <cell r="D675" t="e">
            <v>#N/A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</row>
        <row r="676">
          <cell r="A676" t="e">
            <v>#N/A</v>
          </cell>
          <cell r="B676" t="e">
            <v>#N/A</v>
          </cell>
          <cell r="C676" t="e">
            <v>#N/A</v>
          </cell>
          <cell r="D676" t="e">
            <v>#N/A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</row>
        <row r="677">
          <cell r="A677" t="e">
            <v>#N/A</v>
          </cell>
          <cell r="B677" t="e">
            <v>#N/A</v>
          </cell>
          <cell r="C677" t="e">
            <v>#N/A</v>
          </cell>
          <cell r="D677" t="e">
            <v>#N/A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</row>
        <row r="678">
          <cell r="A678" t="e">
            <v>#N/A</v>
          </cell>
          <cell r="B678" t="e">
            <v>#N/A</v>
          </cell>
          <cell r="C678" t="e">
            <v>#N/A</v>
          </cell>
          <cell r="D678" t="e">
            <v>#N/A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</row>
        <row r="679">
          <cell r="A679" t="e">
            <v>#N/A</v>
          </cell>
          <cell r="B679" t="e">
            <v>#N/A</v>
          </cell>
          <cell r="C679" t="e">
            <v>#N/A</v>
          </cell>
          <cell r="D679" t="e">
            <v>#N/A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</row>
        <row r="680">
          <cell r="A680" t="e">
            <v>#N/A</v>
          </cell>
          <cell r="B680" t="e">
            <v>#N/A</v>
          </cell>
          <cell r="C680" t="e">
            <v>#N/A</v>
          </cell>
          <cell r="D680" t="e">
            <v>#N/A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</row>
        <row r="681">
          <cell r="A681" t="e">
            <v>#N/A</v>
          </cell>
          <cell r="B681" t="e">
            <v>#N/A</v>
          </cell>
          <cell r="C681" t="e">
            <v>#N/A</v>
          </cell>
          <cell r="D681" t="e">
            <v>#N/A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</row>
        <row r="682">
          <cell r="A682" t="e">
            <v>#N/A</v>
          </cell>
          <cell r="B682" t="e">
            <v>#N/A</v>
          </cell>
          <cell r="C682" t="e">
            <v>#N/A</v>
          </cell>
          <cell r="D682" t="e">
            <v>#N/A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</row>
        <row r="683">
          <cell r="A683" t="e">
            <v>#N/A</v>
          </cell>
          <cell r="B683" t="e">
            <v>#N/A</v>
          </cell>
          <cell r="C683" t="e">
            <v>#N/A</v>
          </cell>
          <cell r="D683" t="e">
            <v>#N/A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</row>
        <row r="684">
          <cell r="A684" t="e">
            <v>#N/A</v>
          </cell>
          <cell r="B684" t="e">
            <v>#N/A</v>
          </cell>
          <cell r="C684" t="e">
            <v>#N/A</v>
          </cell>
          <cell r="D684" t="e">
            <v>#N/A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</row>
        <row r="685">
          <cell r="A685" t="e">
            <v>#N/A</v>
          </cell>
          <cell r="B685" t="e">
            <v>#N/A</v>
          </cell>
          <cell r="C685" t="e">
            <v>#N/A</v>
          </cell>
          <cell r="D685" t="e">
            <v>#N/A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</row>
        <row r="686">
          <cell r="A686" t="e">
            <v>#N/A</v>
          </cell>
          <cell r="B686" t="e">
            <v>#N/A</v>
          </cell>
          <cell r="C686" t="e">
            <v>#N/A</v>
          </cell>
          <cell r="D686" t="e">
            <v>#N/A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</row>
        <row r="687">
          <cell r="A687" t="e">
            <v>#N/A</v>
          </cell>
          <cell r="B687" t="e">
            <v>#N/A</v>
          </cell>
          <cell r="C687" t="e">
            <v>#N/A</v>
          </cell>
          <cell r="D687" t="e">
            <v>#N/A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</row>
        <row r="688">
          <cell r="A688" t="e">
            <v>#N/A</v>
          </cell>
          <cell r="B688" t="e">
            <v>#N/A</v>
          </cell>
          <cell r="C688" t="e">
            <v>#N/A</v>
          </cell>
          <cell r="D688" t="e">
            <v>#N/A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</row>
        <row r="689">
          <cell r="A689" t="e">
            <v>#N/A</v>
          </cell>
          <cell r="B689" t="e">
            <v>#N/A</v>
          </cell>
          <cell r="C689" t="e">
            <v>#N/A</v>
          </cell>
          <cell r="D689" t="e">
            <v>#N/A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</row>
        <row r="690">
          <cell r="A690" t="e">
            <v>#N/A</v>
          </cell>
          <cell r="B690" t="e">
            <v>#N/A</v>
          </cell>
          <cell r="C690" t="e">
            <v>#N/A</v>
          </cell>
          <cell r="D690" t="e">
            <v>#N/A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</row>
        <row r="691">
          <cell r="A691" t="e">
            <v>#N/A</v>
          </cell>
          <cell r="B691" t="e">
            <v>#N/A</v>
          </cell>
          <cell r="C691" t="e">
            <v>#N/A</v>
          </cell>
          <cell r="D691" t="e">
            <v>#N/A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</row>
        <row r="692">
          <cell r="A692" t="e">
            <v>#N/A</v>
          </cell>
          <cell r="B692" t="e">
            <v>#N/A</v>
          </cell>
          <cell r="C692" t="e">
            <v>#N/A</v>
          </cell>
          <cell r="D692" t="e">
            <v>#N/A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</row>
        <row r="693">
          <cell r="A693" t="e">
            <v>#N/A</v>
          </cell>
          <cell r="B693" t="e">
            <v>#N/A</v>
          </cell>
          <cell r="C693" t="e">
            <v>#N/A</v>
          </cell>
          <cell r="D693" t="e">
            <v>#N/A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</row>
        <row r="694">
          <cell r="A694" t="e">
            <v>#N/A</v>
          </cell>
          <cell r="B694" t="e">
            <v>#N/A</v>
          </cell>
          <cell r="C694" t="e">
            <v>#N/A</v>
          </cell>
          <cell r="D694" t="e">
            <v>#N/A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</row>
        <row r="695">
          <cell r="A695" t="e">
            <v>#N/A</v>
          </cell>
          <cell r="B695" t="e">
            <v>#N/A</v>
          </cell>
          <cell r="C695" t="e">
            <v>#N/A</v>
          </cell>
          <cell r="D695" t="e">
            <v>#N/A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</row>
        <row r="696">
          <cell r="A696" t="e">
            <v>#N/A</v>
          </cell>
          <cell r="B696" t="e">
            <v>#N/A</v>
          </cell>
          <cell r="C696" t="e">
            <v>#N/A</v>
          </cell>
          <cell r="D696" t="e">
            <v>#N/A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</row>
        <row r="697">
          <cell r="A697" t="e">
            <v>#N/A</v>
          </cell>
          <cell r="B697" t="e">
            <v>#N/A</v>
          </cell>
          <cell r="C697" t="e">
            <v>#N/A</v>
          </cell>
          <cell r="D697" t="e">
            <v>#N/A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</row>
        <row r="698">
          <cell r="A698" t="e">
            <v>#N/A</v>
          </cell>
          <cell r="B698" t="e">
            <v>#N/A</v>
          </cell>
          <cell r="C698" t="e">
            <v>#N/A</v>
          </cell>
          <cell r="D698" t="e">
            <v>#N/A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</row>
        <row r="699">
          <cell r="A699" t="e">
            <v>#N/A</v>
          </cell>
          <cell r="B699" t="e">
            <v>#N/A</v>
          </cell>
          <cell r="C699" t="e">
            <v>#N/A</v>
          </cell>
          <cell r="D699" t="e">
            <v>#N/A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</row>
        <row r="700">
          <cell r="A700" t="e">
            <v>#N/A</v>
          </cell>
          <cell r="B700" t="e">
            <v>#N/A</v>
          </cell>
          <cell r="C700" t="e">
            <v>#N/A</v>
          </cell>
          <cell r="D700" t="e">
            <v>#N/A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</row>
        <row r="701">
          <cell r="A701" t="e">
            <v>#N/A</v>
          </cell>
          <cell r="B701" t="e">
            <v>#N/A</v>
          </cell>
          <cell r="C701" t="e">
            <v>#N/A</v>
          </cell>
          <cell r="D701" t="e">
            <v>#N/A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</row>
        <row r="702">
          <cell r="A702" t="e">
            <v>#N/A</v>
          </cell>
          <cell r="B702" t="e">
            <v>#N/A</v>
          </cell>
          <cell r="C702" t="e">
            <v>#N/A</v>
          </cell>
          <cell r="D702" t="e">
            <v>#N/A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</row>
        <row r="703">
          <cell r="A703" t="e">
            <v>#N/A</v>
          </cell>
          <cell r="B703" t="e">
            <v>#N/A</v>
          </cell>
          <cell r="C703" t="e">
            <v>#N/A</v>
          </cell>
          <cell r="D703" t="e">
            <v>#N/A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</row>
        <row r="704">
          <cell r="A704" t="e">
            <v>#N/A</v>
          </cell>
          <cell r="B704" t="e">
            <v>#N/A</v>
          </cell>
          <cell r="C704" t="e">
            <v>#N/A</v>
          </cell>
          <cell r="D704" t="e">
            <v>#N/A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</row>
        <row r="705">
          <cell r="A705" t="e">
            <v>#N/A</v>
          </cell>
          <cell r="B705" t="e">
            <v>#N/A</v>
          </cell>
          <cell r="C705" t="e">
            <v>#N/A</v>
          </cell>
          <cell r="D705" t="e">
            <v>#N/A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</row>
        <row r="706">
          <cell r="A706" t="e">
            <v>#N/A</v>
          </cell>
          <cell r="B706" t="e">
            <v>#N/A</v>
          </cell>
          <cell r="C706" t="e">
            <v>#N/A</v>
          </cell>
          <cell r="D706" t="e">
            <v>#N/A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</row>
        <row r="707">
          <cell r="A707" t="e">
            <v>#N/A</v>
          </cell>
          <cell r="B707" t="e">
            <v>#N/A</v>
          </cell>
          <cell r="C707" t="e">
            <v>#N/A</v>
          </cell>
          <cell r="D707" t="e">
            <v>#N/A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</row>
        <row r="708">
          <cell r="A708" t="e">
            <v>#N/A</v>
          </cell>
          <cell r="B708" t="e">
            <v>#N/A</v>
          </cell>
          <cell r="C708" t="e">
            <v>#N/A</v>
          </cell>
          <cell r="D708" t="e">
            <v>#N/A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</row>
        <row r="709">
          <cell r="A709" t="e">
            <v>#N/A</v>
          </cell>
          <cell r="B709" t="e">
            <v>#N/A</v>
          </cell>
          <cell r="C709" t="e">
            <v>#N/A</v>
          </cell>
          <cell r="D709" t="e">
            <v>#N/A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</row>
        <row r="710">
          <cell r="A710" t="e">
            <v>#N/A</v>
          </cell>
          <cell r="B710" t="e">
            <v>#N/A</v>
          </cell>
          <cell r="C710" t="e">
            <v>#N/A</v>
          </cell>
          <cell r="D710" t="e">
            <v>#N/A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</row>
        <row r="711">
          <cell r="A711" t="e">
            <v>#N/A</v>
          </cell>
          <cell r="B711" t="e">
            <v>#N/A</v>
          </cell>
          <cell r="C711" t="e">
            <v>#N/A</v>
          </cell>
          <cell r="D711" t="e">
            <v>#N/A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</row>
        <row r="712">
          <cell r="A712" t="e">
            <v>#N/A</v>
          </cell>
          <cell r="B712" t="e">
            <v>#N/A</v>
          </cell>
          <cell r="C712" t="e">
            <v>#N/A</v>
          </cell>
          <cell r="D712" t="e">
            <v>#N/A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</row>
        <row r="713">
          <cell r="A713" t="e">
            <v>#N/A</v>
          </cell>
          <cell r="B713" t="e">
            <v>#N/A</v>
          </cell>
          <cell r="C713" t="e">
            <v>#N/A</v>
          </cell>
          <cell r="D713" t="e">
            <v>#N/A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</row>
        <row r="714">
          <cell r="A714" t="e">
            <v>#N/A</v>
          </cell>
          <cell r="B714" t="e">
            <v>#N/A</v>
          </cell>
          <cell r="C714" t="e">
            <v>#N/A</v>
          </cell>
          <cell r="D714" t="e">
            <v>#N/A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</row>
        <row r="715">
          <cell r="A715" t="e">
            <v>#N/A</v>
          </cell>
          <cell r="B715" t="e">
            <v>#N/A</v>
          </cell>
          <cell r="C715" t="e">
            <v>#N/A</v>
          </cell>
          <cell r="D715" t="e">
            <v>#N/A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</row>
        <row r="716">
          <cell r="A716" t="e">
            <v>#N/A</v>
          </cell>
          <cell r="B716" t="e">
            <v>#N/A</v>
          </cell>
          <cell r="C716" t="e">
            <v>#N/A</v>
          </cell>
          <cell r="D716" t="e">
            <v>#N/A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</row>
        <row r="717">
          <cell r="A717" t="e">
            <v>#N/A</v>
          </cell>
          <cell r="B717" t="e">
            <v>#N/A</v>
          </cell>
          <cell r="C717" t="e">
            <v>#N/A</v>
          </cell>
          <cell r="D717" t="e">
            <v>#N/A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</row>
        <row r="718">
          <cell r="A718" t="e">
            <v>#N/A</v>
          </cell>
          <cell r="B718" t="e">
            <v>#N/A</v>
          </cell>
          <cell r="C718" t="e">
            <v>#N/A</v>
          </cell>
          <cell r="D718" t="e">
            <v>#N/A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</row>
        <row r="719">
          <cell r="A719" t="e">
            <v>#N/A</v>
          </cell>
          <cell r="B719" t="e">
            <v>#N/A</v>
          </cell>
          <cell r="C719" t="e">
            <v>#N/A</v>
          </cell>
          <cell r="D719" t="e">
            <v>#N/A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</row>
        <row r="720">
          <cell r="A720" t="e">
            <v>#N/A</v>
          </cell>
          <cell r="B720" t="e">
            <v>#N/A</v>
          </cell>
          <cell r="C720" t="e">
            <v>#N/A</v>
          </cell>
          <cell r="D720" t="e">
            <v>#N/A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</row>
        <row r="721">
          <cell r="A721" t="e">
            <v>#N/A</v>
          </cell>
          <cell r="B721" t="e">
            <v>#N/A</v>
          </cell>
          <cell r="C721" t="e">
            <v>#N/A</v>
          </cell>
          <cell r="D721" t="e">
            <v>#N/A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</row>
        <row r="722">
          <cell r="A722" t="e">
            <v>#N/A</v>
          </cell>
          <cell r="B722" t="e">
            <v>#N/A</v>
          </cell>
          <cell r="C722" t="e">
            <v>#N/A</v>
          </cell>
          <cell r="D722" t="e">
            <v>#N/A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</row>
        <row r="723">
          <cell r="A723" t="e">
            <v>#N/A</v>
          </cell>
          <cell r="B723" t="e">
            <v>#N/A</v>
          </cell>
          <cell r="C723" t="e">
            <v>#N/A</v>
          </cell>
          <cell r="D723" t="e">
            <v>#N/A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</row>
        <row r="724">
          <cell r="A724" t="e">
            <v>#N/A</v>
          </cell>
          <cell r="B724" t="e">
            <v>#N/A</v>
          </cell>
          <cell r="C724" t="e">
            <v>#N/A</v>
          </cell>
          <cell r="D724" t="e">
            <v>#N/A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</row>
        <row r="725">
          <cell r="A725" t="e">
            <v>#N/A</v>
          </cell>
          <cell r="B725" t="e">
            <v>#N/A</v>
          </cell>
          <cell r="C725" t="e">
            <v>#N/A</v>
          </cell>
          <cell r="D725" t="e">
            <v>#N/A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</row>
        <row r="726">
          <cell r="A726" t="e">
            <v>#N/A</v>
          </cell>
          <cell r="B726" t="e">
            <v>#N/A</v>
          </cell>
          <cell r="C726" t="e">
            <v>#N/A</v>
          </cell>
          <cell r="D726" t="e">
            <v>#N/A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</row>
        <row r="727">
          <cell r="A727" t="e">
            <v>#N/A</v>
          </cell>
          <cell r="B727" t="e">
            <v>#N/A</v>
          </cell>
          <cell r="C727" t="e">
            <v>#N/A</v>
          </cell>
          <cell r="D727" t="e">
            <v>#N/A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</row>
        <row r="728">
          <cell r="A728" t="e">
            <v>#N/A</v>
          </cell>
          <cell r="B728" t="e">
            <v>#N/A</v>
          </cell>
          <cell r="C728" t="e">
            <v>#N/A</v>
          </cell>
          <cell r="D728" t="e">
            <v>#N/A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</row>
        <row r="729">
          <cell r="A729" t="e">
            <v>#N/A</v>
          </cell>
          <cell r="B729" t="e">
            <v>#N/A</v>
          </cell>
          <cell r="C729" t="e">
            <v>#N/A</v>
          </cell>
          <cell r="D729" t="e">
            <v>#N/A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</row>
        <row r="730">
          <cell r="A730" t="e">
            <v>#N/A</v>
          </cell>
          <cell r="B730" t="e">
            <v>#N/A</v>
          </cell>
          <cell r="C730" t="e">
            <v>#N/A</v>
          </cell>
          <cell r="D730" t="e">
            <v>#N/A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</row>
        <row r="731">
          <cell r="A731" t="e">
            <v>#N/A</v>
          </cell>
          <cell r="B731" t="e">
            <v>#N/A</v>
          </cell>
          <cell r="C731" t="e">
            <v>#N/A</v>
          </cell>
          <cell r="D731" t="e">
            <v>#N/A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</row>
        <row r="732">
          <cell r="A732" t="e">
            <v>#N/A</v>
          </cell>
          <cell r="B732" t="e">
            <v>#N/A</v>
          </cell>
          <cell r="C732" t="e">
            <v>#N/A</v>
          </cell>
          <cell r="D732" t="e">
            <v>#N/A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</row>
        <row r="733">
          <cell r="A733" t="e">
            <v>#N/A</v>
          </cell>
          <cell r="B733" t="e">
            <v>#N/A</v>
          </cell>
          <cell r="C733" t="e">
            <v>#N/A</v>
          </cell>
          <cell r="D733" t="e">
            <v>#N/A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</row>
        <row r="734">
          <cell r="A734" t="e">
            <v>#N/A</v>
          </cell>
          <cell r="B734" t="e">
            <v>#N/A</v>
          </cell>
          <cell r="C734" t="e">
            <v>#N/A</v>
          </cell>
          <cell r="D734" t="e">
            <v>#N/A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</row>
        <row r="735">
          <cell r="A735" t="e">
            <v>#N/A</v>
          </cell>
          <cell r="B735" t="e">
            <v>#N/A</v>
          </cell>
          <cell r="C735" t="e">
            <v>#N/A</v>
          </cell>
          <cell r="D735" t="e">
            <v>#N/A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</row>
        <row r="736">
          <cell r="A736" t="e">
            <v>#N/A</v>
          </cell>
          <cell r="B736" t="e">
            <v>#N/A</v>
          </cell>
          <cell r="C736" t="e">
            <v>#N/A</v>
          </cell>
          <cell r="D736" t="e">
            <v>#N/A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</row>
        <row r="737">
          <cell r="A737" t="e">
            <v>#N/A</v>
          </cell>
          <cell r="B737" t="e">
            <v>#N/A</v>
          </cell>
          <cell r="C737" t="e">
            <v>#N/A</v>
          </cell>
          <cell r="D737" t="e">
            <v>#N/A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</row>
        <row r="738">
          <cell r="A738" t="e">
            <v>#N/A</v>
          </cell>
          <cell r="B738" t="e">
            <v>#N/A</v>
          </cell>
          <cell r="C738" t="e">
            <v>#N/A</v>
          </cell>
          <cell r="D738" t="e">
            <v>#N/A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</row>
        <row r="739">
          <cell r="A739" t="e">
            <v>#N/A</v>
          </cell>
          <cell r="B739" t="e">
            <v>#N/A</v>
          </cell>
          <cell r="C739" t="e">
            <v>#N/A</v>
          </cell>
          <cell r="D739" t="e">
            <v>#N/A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</row>
        <row r="740">
          <cell r="A740" t="e">
            <v>#N/A</v>
          </cell>
          <cell r="B740" t="e">
            <v>#N/A</v>
          </cell>
          <cell r="C740" t="e">
            <v>#N/A</v>
          </cell>
          <cell r="D740" t="e">
            <v>#N/A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</row>
        <row r="741">
          <cell r="A741" t="e">
            <v>#N/A</v>
          </cell>
          <cell r="B741" t="e">
            <v>#N/A</v>
          </cell>
          <cell r="C741" t="e">
            <v>#N/A</v>
          </cell>
          <cell r="D741" t="e">
            <v>#N/A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</row>
        <row r="742">
          <cell r="A742" t="e">
            <v>#N/A</v>
          </cell>
          <cell r="B742" t="e">
            <v>#N/A</v>
          </cell>
          <cell r="C742" t="e">
            <v>#N/A</v>
          </cell>
          <cell r="D742" t="e">
            <v>#N/A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</row>
        <row r="743">
          <cell r="A743" t="e">
            <v>#N/A</v>
          </cell>
          <cell r="B743" t="e">
            <v>#N/A</v>
          </cell>
          <cell r="C743" t="e">
            <v>#N/A</v>
          </cell>
          <cell r="D743" t="e">
            <v>#N/A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</row>
        <row r="744">
          <cell r="A744" t="e">
            <v>#N/A</v>
          </cell>
          <cell r="B744" t="e">
            <v>#N/A</v>
          </cell>
          <cell r="C744" t="e">
            <v>#N/A</v>
          </cell>
          <cell r="D744" t="e">
            <v>#N/A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</row>
        <row r="745">
          <cell r="A745" t="e">
            <v>#N/A</v>
          </cell>
          <cell r="B745" t="e">
            <v>#N/A</v>
          </cell>
          <cell r="C745" t="e">
            <v>#N/A</v>
          </cell>
          <cell r="D745" t="e">
            <v>#N/A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</row>
        <row r="746">
          <cell r="A746" t="e">
            <v>#N/A</v>
          </cell>
          <cell r="B746" t="e">
            <v>#N/A</v>
          </cell>
          <cell r="C746" t="e">
            <v>#N/A</v>
          </cell>
          <cell r="D746" t="e">
            <v>#N/A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</row>
        <row r="747">
          <cell r="A747" t="e">
            <v>#N/A</v>
          </cell>
          <cell r="B747" t="e">
            <v>#N/A</v>
          </cell>
          <cell r="C747" t="e">
            <v>#N/A</v>
          </cell>
          <cell r="D747" t="e">
            <v>#N/A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</row>
        <row r="748">
          <cell r="A748" t="e">
            <v>#N/A</v>
          </cell>
          <cell r="B748" t="e">
            <v>#N/A</v>
          </cell>
          <cell r="C748" t="e">
            <v>#N/A</v>
          </cell>
          <cell r="D748" t="e">
            <v>#N/A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</row>
        <row r="749">
          <cell r="A749" t="e">
            <v>#N/A</v>
          </cell>
          <cell r="B749" t="e">
            <v>#N/A</v>
          </cell>
          <cell r="C749" t="e">
            <v>#N/A</v>
          </cell>
          <cell r="D749" t="e">
            <v>#N/A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</row>
        <row r="750">
          <cell r="A750" t="e">
            <v>#N/A</v>
          </cell>
          <cell r="B750" t="e">
            <v>#N/A</v>
          </cell>
          <cell r="C750" t="e">
            <v>#N/A</v>
          </cell>
          <cell r="D750" t="e">
            <v>#N/A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</row>
        <row r="751">
          <cell r="A751" t="e">
            <v>#N/A</v>
          </cell>
          <cell r="B751" t="e">
            <v>#N/A</v>
          </cell>
          <cell r="C751" t="e">
            <v>#N/A</v>
          </cell>
          <cell r="D751" t="e">
            <v>#N/A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</row>
        <row r="752">
          <cell r="A752" t="e">
            <v>#N/A</v>
          </cell>
          <cell r="B752" t="e">
            <v>#N/A</v>
          </cell>
          <cell r="C752" t="e">
            <v>#N/A</v>
          </cell>
          <cell r="D752" t="e">
            <v>#N/A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</row>
        <row r="753">
          <cell r="A753" t="e">
            <v>#N/A</v>
          </cell>
          <cell r="B753" t="e">
            <v>#N/A</v>
          </cell>
          <cell r="C753" t="e">
            <v>#N/A</v>
          </cell>
          <cell r="D753" t="e">
            <v>#N/A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</row>
        <row r="754">
          <cell r="A754" t="e">
            <v>#N/A</v>
          </cell>
          <cell r="B754" t="e">
            <v>#N/A</v>
          </cell>
          <cell r="C754" t="e">
            <v>#N/A</v>
          </cell>
          <cell r="D754" t="e">
            <v>#N/A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</row>
        <row r="755">
          <cell r="A755" t="e">
            <v>#N/A</v>
          </cell>
          <cell r="B755" t="e">
            <v>#N/A</v>
          </cell>
          <cell r="C755" t="e">
            <v>#N/A</v>
          </cell>
          <cell r="D755" t="e">
            <v>#N/A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</row>
        <row r="756">
          <cell r="A756" t="e">
            <v>#N/A</v>
          </cell>
          <cell r="B756" t="e">
            <v>#N/A</v>
          </cell>
          <cell r="C756" t="e">
            <v>#N/A</v>
          </cell>
          <cell r="D756" t="e">
            <v>#N/A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</row>
        <row r="757">
          <cell r="A757" t="e">
            <v>#N/A</v>
          </cell>
          <cell r="B757" t="e">
            <v>#N/A</v>
          </cell>
          <cell r="C757" t="e">
            <v>#N/A</v>
          </cell>
          <cell r="D757" t="e">
            <v>#N/A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</row>
        <row r="758">
          <cell r="A758" t="e">
            <v>#N/A</v>
          </cell>
          <cell r="B758" t="e">
            <v>#N/A</v>
          </cell>
          <cell r="C758" t="e">
            <v>#N/A</v>
          </cell>
          <cell r="D758" t="e">
            <v>#N/A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</row>
        <row r="759">
          <cell r="A759" t="e">
            <v>#N/A</v>
          </cell>
          <cell r="B759" t="e">
            <v>#N/A</v>
          </cell>
          <cell r="C759" t="e">
            <v>#N/A</v>
          </cell>
          <cell r="D759" t="e">
            <v>#N/A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</row>
        <row r="760">
          <cell r="A760" t="e">
            <v>#N/A</v>
          </cell>
          <cell r="B760" t="e">
            <v>#N/A</v>
          </cell>
          <cell r="C760" t="e">
            <v>#N/A</v>
          </cell>
          <cell r="D760" t="e">
            <v>#N/A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</row>
        <row r="761">
          <cell r="A761" t="e">
            <v>#N/A</v>
          </cell>
          <cell r="B761" t="e">
            <v>#N/A</v>
          </cell>
          <cell r="C761" t="e">
            <v>#N/A</v>
          </cell>
          <cell r="D761" t="e">
            <v>#N/A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</row>
        <row r="762">
          <cell r="A762" t="e">
            <v>#N/A</v>
          </cell>
          <cell r="B762" t="e">
            <v>#N/A</v>
          </cell>
          <cell r="C762" t="e">
            <v>#N/A</v>
          </cell>
          <cell r="D762" t="e">
            <v>#N/A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</row>
        <row r="763">
          <cell r="A763" t="e">
            <v>#N/A</v>
          </cell>
          <cell r="B763" t="e">
            <v>#N/A</v>
          </cell>
          <cell r="C763" t="e">
            <v>#N/A</v>
          </cell>
          <cell r="D763" t="e">
            <v>#N/A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</row>
        <row r="764">
          <cell r="A764" t="e">
            <v>#N/A</v>
          </cell>
          <cell r="B764" t="e">
            <v>#N/A</v>
          </cell>
          <cell r="C764" t="e">
            <v>#N/A</v>
          </cell>
          <cell r="D764" t="e">
            <v>#N/A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</row>
        <row r="765">
          <cell r="A765" t="e">
            <v>#N/A</v>
          </cell>
          <cell r="B765" t="e">
            <v>#N/A</v>
          </cell>
          <cell r="C765" t="e">
            <v>#N/A</v>
          </cell>
          <cell r="D765" t="e">
            <v>#N/A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</row>
        <row r="766">
          <cell r="A766" t="e">
            <v>#N/A</v>
          </cell>
          <cell r="B766" t="e">
            <v>#N/A</v>
          </cell>
          <cell r="C766" t="e">
            <v>#N/A</v>
          </cell>
          <cell r="D766" t="e">
            <v>#N/A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</row>
        <row r="767">
          <cell r="A767" t="e">
            <v>#N/A</v>
          </cell>
          <cell r="B767" t="e">
            <v>#N/A</v>
          </cell>
          <cell r="C767" t="e">
            <v>#N/A</v>
          </cell>
          <cell r="D767" t="e">
            <v>#N/A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</row>
        <row r="768">
          <cell r="A768" t="e">
            <v>#N/A</v>
          </cell>
          <cell r="B768" t="e">
            <v>#N/A</v>
          </cell>
          <cell r="C768" t="e">
            <v>#N/A</v>
          </cell>
          <cell r="D768" t="e">
            <v>#N/A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</row>
        <row r="769">
          <cell r="A769" t="e">
            <v>#N/A</v>
          </cell>
          <cell r="B769" t="e">
            <v>#N/A</v>
          </cell>
          <cell r="C769" t="e">
            <v>#N/A</v>
          </cell>
          <cell r="D769" t="e">
            <v>#N/A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</row>
        <row r="770">
          <cell r="A770" t="e">
            <v>#N/A</v>
          </cell>
          <cell r="B770" t="e">
            <v>#N/A</v>
          </cell>
          <cell r="C770" t="e">
            <v>#N/A</v>
          </cell>
          <cell r="D770" t="e">
            <v>#N/A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</row>
        <row r="771">
          <cell r="A771" t="e">
            <v>#N/A</v>
          </cell>
          <cell r="B771" t="e">
            <v>#N/A</v>
          </cell>
          <cell r="C771" t="e">
            <v>#N/A</v>
          </cell>
          <cell r="D771" t="e">
            <v>#N/A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</row>
        <row r="772">
          <cell r="A772" t="e">
            <v>#N/A</v>
          </cell>
          <cell r="B772" t="e">
            <v>#N/A</v>
          </cell>
          <cell r="C772" t="e">
            <v>#N/A</v>
          </cell>
          <cell r="D772" t="e">
            <v>#N/A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</row>
        <row r="773">
          <cell r="A773" t="e">
            <v>#N/A</v>
          </cell>
          <cell r="B773" t="e">
            <v>#N/A</v>
          </cell>
          <cell r="C773" t="e">
            <v>#N/A</v>
          </cell>
          <cell r="D773" t="e">
            <v>#N/A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</row>
        <row r="774">
          <cell r="A774" t="e">
            <v>#N/A</v>
          </cell>
          <cell r="B774" t="e">
            <v>#N/A</v>
          </cell>
          <cell r="C774" t="e">
            <v>#N/A</v>
          </cell>
          <cell r="D774" t="e">
            <v>#N/A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</row>
        <row r="775">
          <cell r="A775" t="e">
            <v>#N/A</v>
          </cell>
          <cell r="B775" t="e">
            <v>#N/A</v>
          </cell>
          <cell r="C775" t="e">
            <v>#N/A</v>
          </cell>
          <cell r="D775" t="e">
            <v>#N/A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</row>
        <row r="776">
          <cell r="A776" t="e">
            <v>#N/A</v>
          </cell>
          <cell r="B776" t="e">
            <v>#N/A</v>
          </cell>
          <cell r="C776" t="e">
            <v>#N/A</v>
          </cell>
          <cell r="D776" t="e">
            <v>#N/A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</row>
        <row r="777">
          <cell r="A777" t="e">
            <v>#N/A</v>
          </cell>
          <cell r="B777" t="e">
            <v>#N/A</v>
          </cell>
          <cell r="C777" t="e">
            <v>#N/A</v>
          </cell>
          <cell r="D777" t="e">
            <v>#N/A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</row>
        <row r="778">
          <cell r="A778" t="e">
            <v>#N/A</v>
          </cell>
          <cell r="B778" t="e">
            <v>#N/A</v>
          </cell>
          <cell r="C778" t="e">
            <v>#N/A</v>
          </cell>
          <cell r="D778" t="e">
            <v>#N/A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</row>
        <row r="779">
          <cell r="A779" t="e">
            <v>#N/A</v>
          </cell>
          <cell r="B779" t="e">
            <v>#N/A</v>
          </cell>
          <cell r="C779" t="e">
            <v>#N/A</v>
          </cell>
          <cell r="D779" t="e">
            <v>#N/A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</row>
        <row r="780">
          <cell r="A780" t="e">
            <v>#N/A</v>
          </cell>
          <cell r="B780" t="e">
            <v>#N/A</v>
          </cell>
          <cell r="C780" t="e">
            <v>#N/A</v>
          </cell>
          <cell r="D780" t="e">
            <v>#N/A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</row>
        <row r="781">
          <cell r="A781" t="e">
            <v>#N/A</v>
          </cell>
          <cell r="B781" t="e">
            <v>#N/A</v>
          </cell>
          <cell r="C781" t="e">
            <v>#N/A</v>
          </cell>
          <cell r="D781" t="e">
            <v>#N/A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</row>
        <row r="782">
          <cell r="A782" t="e">
            <v>#N/A</v>
          </cell>
          <cell r="B782" t="e">
            <v>#N/A</v>
          </cell>
          <cell r="C782" t="e">
            <v>#N/A</v>
          </cell>
          <cell r="D782" t="e">
            <v>#N/A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</row>
        <row r="783">
          <cell r="A783" t="e">
            <v>#N/A</v>
          </cell>
          <cell r="B783" t="e">
            <v>#N/A</v>
          </cell>
          <cell r="C783" t="e">
            <v>#N/A</v>
          </cell>
          <cell r="D783" t="e">
            <v>#N/A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</row>
        <row r="784">
          <cell r="A784" t="e">
            <v>#N/A</v>
          </cell>
          <cell r="B784" t="e">
            <v>#N/A</v>
          </cell>
          <cell r="C784" t="e">
            <v>#N/A</v>
          </cell>
          <cell r="D784" t="e">
            <v>#N/A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</row>
        <row r="785">
          <cell r="A785" t="e">
            <v>#N/A</v>
          </cell>
          <cell r="B785" t="e">
            <v>#N/A</v>
          </cell>
          <cell r="C785" t="e">
            <v>#N/A</v>
          </cell>
          <cell r="D785" t="e">
            <v>#N/A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</row>
        <row r="786">
          <cell r="A786" t="e">
            <v>#N/A</v>
          </cell>
          <cell r="B786" t="e">
            <v>#N/A</v>
          </cell>
          <cell r="C786" t="e">
            <v>#N/A</v>
          </cell>
          <cell r="D786" t="e">
            <v>#N/A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</row>
        <row r="787">
          <cell r="A787" t="e">
            <v>#N/A</v>
          </cell>
          <cell r="B787" t="e">
            <v>#N/A</v>
          </cell>
          <cell r="C787" t="e">
            <v>#N/A</v>
          </cell>
          <cell r="D787" t="e">
            <v>#N/A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</row>
        <row r="788">
          <cell r="A788" t="e">
            <v>#N/A</v>
          </cell>
          <cell r="B788" t="e">
            <v>#N/A</v>
          </cell>
          <cell r="C788" t="e">
            <v>#N/A</v>
          </cell>
          <cell r="D788" t="e">
            <v>#N/A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</row>
        <row r="789">
          <cell r="A789" t="e">
            <v>#N/A</v>
          </cell>
          <cell r="B789" t="e">
            <v>#N/A</v>
          </cell>
          <cell r="C789" t="e">
            <v>#N/A</v>
          </cell>
          <cell r="D789" t="e">
            <v>#N/A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</row>
        <row r="790">
          <cell r="A790" t="e">
            <v>#N/A</v>
          </cell>
          <cell r="B790" t="e">
            <v>#N/A</v>
          </cell>
          <cell r="C790" t="e">
            <v>#N/A</v>
          </cell>
          <cell r="D790" t="e">
            <v>#N/A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</row>
        <row r="791">
          <cell r="A791" t="e">
            <v>#N/A</v>
          </cell>
          <cell r="B791" t="e">
            <v>#N/A</v>
          </cell>
          <cell r="C791" t="e">
            <v>#N/A</v>
          </cell>
          <cell r="D791" t="e">
            <v>#N/A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</row>
        <row r="792">
          <cell r="A792" t="e">
            <v>#N/A</v>
          </cell>
          <cell r="B792" t="e">
            <v>#N/A</v>
          </cell>
          <cell r="C792" t="e">
            <v>#N/A</v>
          </cell>
          <cell r="D792" t="e">
            <v>#N/A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</row>
        <row r="793">
          <cell r="A793" t="e">
            <v>#N/A</v>
          </cell>
          <cell r="B793" t="e">
            <v>#N/A</v>
          </cell>
          <cell r="C793" t="e">
            <v>#N/A</v>
          </cell>
          <cell r="D793" t="e">
            <v>#N/A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</row>
        <row r="794">
          <cell r="A794" t="e">
            <v>#N/A</v>
          </cell>
          <cell r="B794" t="e">
            <v>#N/A</v>
          </cell>
          <cell r="C794" t="e">
            <v>#N/A</v>
          </cell>
          <cell r="D794" t="e">
            <v>#N/A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</row>
        <row r="795">
          <cell r="A795" t="e">
            <v>#N/A</v>
          </cell>
          <cell r="B795" t="e">
            <v>#N/A</v>
          </cell>
          <cell r="C795" t="e">
            <v>#N/A</v>
          </cell>
          <cell r="D795" t="e">
            <v>#N/A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</row>
        <row r="796">
          <cell r="A796" t="e">
            <v>#N/A</v>
          </cell>
          <cell r="B796" t="e">
            <v>#N/A</v>
          </cell>
          <cell r="C796" t="e">
            <v>#N/A</v>
          </cell>
          <cell r="D796" t="e">
            <v>#N/A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</row>
        <row r="797">
          <cell r="A797" t="e">
            <v>#N/A</v>
          </cell>
          <cell r="B797" t="e">
            <v>#N/A</v>
          </cell>
          <cell r="C797" t="e">
            <v>#N/A</v>
          </cell>
          <cell r="D797" t="e">
            <v>#N/A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</row>
        <row r="798">
          <cell r="A798" t="e">
            <v>#N/A</v>
          </cell>
          <cell r="B798" t="e">
            <v>#N/A</v>
          </cell>
          <cell r="C798" t="e">
            <v>#N/A</v>
          </cell>
          <cell r="D798" t="e">
            <v>#N/A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</row>
        <row r="799">
          <cell r="A799" t="e">
            <v>#N/A</v>
          </cell>
          <cell r="B799" t="e">
            <v>#N/A</v>
          </cell>
          <cell r="C799" t="e">
            <v>#N/A</v>
          </cell>
          <cell r="D799" t="e">
            <v>#N/A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</row>
        <row r="800">
          <cell r="A800" t="e">
            <v>#N/A</v>
          </cell>
          <cell r="B800" t="e">
            <v>#N/A</v>
          </cell>
          <cell r="C800" t="e">
            <v>#N/A</v>
          </cell>
          <cell r="D800" t="e">
            <v>#N/A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</row>
        <row r="801">
          <cell r="A801" t="e">
            <v>#N/A</v>
          </cell>
          <cell r="B801" t="e">
            <v>#N/A</v>
          </cell>
          <cell r="C801" t="e">
            <v>#N/A</v>
          </cell>
          <cell r="D801" t="e">
            <v>#N/A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</row>
        <row r="802">
          <cell r="A802" t="e">
            <v>#N/A</v>
          </cell>
          <cell r="B802" t="e">
            <v>#N/A</v>
          </cell>
          <cell r="C802" t="e">
            <v>#N/A</v>
          </cell>
          <cell r="D802" t="e">
            <v>#N/A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</row>
        <row r="803">
          <cell r="A803" t="e">
            <v>#N/A</v>
          </cell>
          <cell r="B803" t="e">
            <v>#N/A</v>
          </cell>
          <cell r="C803" t="e">
            <v>#N/A</v>
          </cell>
          <cell r="D803" t="e">
            <v>#N/A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</row>
        <row r="804">
          <cell r="A804" t="e">
            <v>#N/A</v>
          </cell>
          <cell r="B804" t="e">
            <v>#N/A</v>
          </cell>
          <cell r="C804" t="e">
            <v>#N/A</v>
          </cell>
          <cell r="D804" t="e">
            <v>#N/A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</row>
        <row r="805">
          <cell r="A805" t="e">
            <v>#N/A</v>
          </cell>
          <cell r="B805" t="e">
            <v>#N/A</v>
          </cell>
          <cell r="C805" t="e">
            <v>#N/A</v>
          </cell>
          <cell r="D805" t="e">
            <v>#N/A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</row>
        <row r="806">
          <cell r="A806" t="e">
            <v>#N/A</v>
          </cell>
          <cell r="B806" t="e">
            <v>#N/A</v>
          </cell>
          <cell r="C806" t="e">
            <v>#N/A</v>
          </cell>
          <cell r="D806" t="e">
            <v>#N/A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</row>
        <row r="807">
          <cell r="A807" t="e">
            <v>#N/A</v>
          </cell>
          <cell r="B807" t="e">
            <v>#N/A</v>
          </cell>
          <cell r="C807" t="e">
            <v>#N/A</v>
          </cell>
          <cell r="D807" t="e">
            <v>#N/A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</row>
        <row r="808">
          <cell r="A808" t="e">
            <v>#N/A</v>
          </cell>
          <cell r="B808" t="e">
            <v>#N/A</v>
          </cell>
          <cell r="C808" t="e">
            <v>#N/A</v>
          </cell>
          <cell r="D808" t="e">
            <v>#N/A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</row>
        <row r="809">
          <cell r="A809" t="e">
            <v>#N/A</v>
          </cell>
          <cell r="B809" t="e">
            <v>#N/A</v>
          </cell>
          <cell r="C809" t="e">
            <v>#N/A</v>
          </cell>
          <cell r="D809" t="e">
            <v>#N/A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</row>
        <row r="810">
          <cell r="A810" t="e">
            <v>#N/A</v>
          </cell>
          <cell r="B810" t="e">
            <v>#N/A</v>
          </cell>
          <cell r="C810" t="e">
            <v>#N/A</v>
          </cell>
          <cell r="D810" t="e">
            <v>#N/A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</row>
        <row r="811">
          <cell r="A811" t="e">
            <v>#N/A</v>
          </cell>
          <cell r="B811" t="e">
            <v>#N/A</v>
          </cell>
          <cell r="C811" t="e">
            <v>#N/A</v>
          </cell>
          <cell r="D811" t="e">
            <v>#N/A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</row>
        <row r="812">
          <cell r="A812" t="e">
            <v>#N/A</v>
          </cell>
          <cell r="B812" t="e">
            <v>#N/A</v>
          </cell>
          <cell r="C812" t="e">
            <v>#N/A</v>
          </cell>
          <cell r="D812" t="e">
            <v>#N/A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</row>
        <row r="813">
          <cell r="A813" t="e">
            <v>#N/A</v>
          </cell>
          <cell r="B813" t="e">
            <v>#N/A</v>
          </cell>
          <cell r="C813" t="e">
            <v>#N/A</v>
          </cell>
          <cell r="D813" t="e">
            <v>#N/A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</row>
        <row r="814">
          <cell r="A814" t="e">
            <v>#N/A</v>
          </cell>
          <cell r="B814" t="e">
            <v>#N/A</v>
          </cell>
          <cell r="C814" t="e">
            <v>#N/A</v>
          </cell>
          <cell r="D814" t="e">
            <v>#N/A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</row>
        <row r="815">
          <cell r="A815" t="e">
            <v>#N/A</v>
          </cell>
          <cell r="B815" t="e">
            <v>#N/A</v>
          </cell>
          <cell r="C815" t="e">
            <v>#N/A</v>
          </cell>
          <cell r="D815" t="e">
            <v>#N/A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</row>
        <row r="816">
          <cell r="A816" t="e">
            <v>#N/A</v>
          </cell>
          <cell r="B816" t="e">
            <v>#N/A</v>
          </cell>
          <cell r="C816" t="e">
            <v>#N/A</v>
          </cell>
          <cell r="D816" t="e">
            <v>#N/A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</row>
        <row r="817">
          <cell r="A817" t="e">
            <v>#N/A</v>
          </cell>
          <cell r="B817" t="e">
            <v>#N/A</v>
          </cell>
          <cell r="C817" t="e">
            <v>#N/A</v>
          </cell>
          <cell r="D817" t="e">
            <v>#N/A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</row>
        <row r="818">
          <cell r="A818" t="e">
            <v>#N/A</v>
          </cell>
          <cell r="B818" t="e">
            <v>#N/A</v>
          </cell>
          <cell r="C818" t="e">
            <v>#N/A</v>
          </cell>
          <cell r="D818" t="e">
            <v>#N/A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</row>
        <row r="819">
          <cell r="A819" t="e">
            <v>#N/A</v>
          </cell>
          <cell r="B819" t="e">
            <v>#N/A</v>
          </cell>
          <cell r="C819" t="e">
            <v>#N/A</v>
          </cell>
          <cell r="D819" t="e">
            <v>#N/A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</row>
        <row r="820">
          <cell r="A820" t="e">
            <v>#N/A</v>
          </cell>
          <cell r="B820" t="e">
            <v>#N/A</v>
          </cell>
          <cell r="C820" t="e">
            <v>#N/A</v>
          </cell>
          <cell r="D820" t="e">
            <v>#N/A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</row>
        <row r="821">
          <cell r="A821" t="e">
            <v>#N/A</v>
          </cell>
          <cell r="B821" t="e">
            <v>#N/A</v>
          </cell>
          <cell r="C821" t="e">
            <v>#N/A</v>
          </cell>
          <cell r="D821" t="e">
            <v>#N/A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</row>
        <row r="822">
          <cell r="A822" t="e">
            <v>#N/A</v>
          </cell>
          <cell r="B822" t="e">
            <v>#N/A</v>
          </cell>
          <cell r="C822" t="e">
            <v>#N/A</v>
          </cell>
          <cell r="D822" t="e">
            <v>#N/A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</row>
        <row r="823">
          <cell r="A823" t="e">
            <v>#N/A</v>
          </cell>
          <cell r="B823" t="e">
            <v>#N/A</v>
          </cell>
          <cell r="C823" t="e">
            <v>#N/A</v>
          </cell>
          <cell r="D823" t="e">
            <v>#N/A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</row>
        <row r="824">
          <cell r="A824" t="e">
            <v>#N/A</v>
          </cell>
          <cell r="B824" t="e">
            <v>#N/A</v>
          </cell>
          <cell r="C824" t="e">
            <v>#N/A</v>
          </cell>
          <cell r="D824" t="e">
            <v>#N/A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</row>
        <row r="825">
          <cell r="A825" t="e">
            <v>#N/A</v>
          </cell>
          <cell r="B825" t="e">
            <v>#N/A</v>
          </cell>
          <cell r="C825" t="e">
            <v>#N/A</v>
          </cell>
          <cell r="D825" t="e">
            <v>#N/A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</row>
        <row r="826">
          <cell r="A826" t="e">
            <v>#N/A</v>
          </cell>
          <cell r="B826" t="e">
            <v>#N/A</v>
          </cell>
          <cell r="C826" t="e">
            <v>#N/A</v>
          </cell>
          <cell r="D826" t="e">
            <v>#N/A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</row>
        <row r="827">
          <cell r="A827" t="e">
            <v>#N/A</v>
          </cell>
          <cell r="B827" t="e">
            <v>#N/A</v>
          </cell>
          <cell r="C827" t="e">
            <v>#N/A</v>
          </cell>
          <cell r="D827" t="e">
            <v>#N/A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</row>
        <row r="828">
          <cell r="A828" t="e">
            <v>#N/A</v>
          </cell>
          <cell r="B828" t="e">
            <v>#N/A</v>
          </cell>
          <cell r="C828" t="e">
            <v>#N/A</v>
          </cell>
          <cell r="D828" t="e">
            <v>#N/A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</row>
        <row r="829">
          <cell r="A829" t="e">
            <v>#N/A</v>
          </cell>
          <cell r="B829" t="e">
            <v>#N/A</v>
          </cell>
          <cell r="C829" t="e">
            <v>#N/A</v>
          </cell>
          <cell r="D829" t="e">
            <v>#N/A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</row>
        <row r="830">
          <cell r="A830" t="e">
            <v>#N/A</v>
          </cell>
          <cell r="B830" t="e">
            <v>#N/A</v>
          </cell>
          <cell r="C830" t="e">
            <v>#N/A</v>
          </cell>
          <cell r="D830" t="e">
            <v>#N/A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</row>
        <row r="831">
          <cell r="A831" t="e">
            <v>#N/A</v>
          </cell>
          <cell r="B831" t="e">
            <v>#N/A</v>
          </cell>
          <cell r="C831" t="e">
            <v>#N/A</v>
          </cell>
          <cell r="D831" t="e">
            <v>#N/A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</row>
        <row r="832">
          <cell r="A832" t="e">
            <v>#N/A</v>
          </cell>
          <cell r="B832" t="e">
            <v>#N/A</v>
          </cell>
          <cell r="C832" t="e">
            <v>#N/A</v>
          </cell>
          <cell r="D832" t="e">
            <v>#N/A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</row>
        <row r="833">
          <cell r="A833" t="e">
            <v>#N/A</v>
          </cell>
          <cell r="B833" t="e">
            <v>#N/A</v>
          </cell>
          <cell r="C833" t="e">
            <v>#N/A</v>
          </cell>
          <cell r="D833" t="e">
            <v>#N/A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</row>
        <row r="834">
          <cell r="A834" t="e">
            <v>#N/A</v>
          </cell>
          <cell r="B834" t="e">
            <v>#N/A</v>
          </cell>
          <cell r="C834" t="e">
            <v>#N/A</v>
          </cell>
          <cell r="D834" t="e">
            <v>#N/A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</row>
        <row r="835">
          <cell r="A835" t="e">
            <v>#N/A</v>
          </cell>
          <cell r="B835" t="e">
            <v>#N/A</v>
          </cell>
          <cell r="C835" t="e">
            <v>#N/A</v>
          </cell>
          <cell r="D835" t="e">
            <v>#N/A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</row>
        <row r="836">
          <cell r="A836" t="e">
            <v>#N/A</v>
          </cell>
          <cell r="B836" t="e">
            <v>#N/A</v>
          </cell>
          <cell r="C836" t="e">
            <v>#N/A</v>
          </cell>
          <cell r="D836" t="e">
            <v>#N/A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</row>
      </sheetData>
      <sheetData sheetId="15">
        <row r="1">
          <cell r="A1" t="str">
            <v>GA/OM</v>
          </cell>
          <cell r="B1" t="str">
            <v>Company</v>
          </cell>
          <cell r="C1" t="str">
            <v>Financial Line</v>
          </cell>
          <cell r="H1" t="str">
            <v>Name</v>
          </cell>
          <cell r="K1" t="str">
            <v>JAN</v>
          </cell>
          <cell r="L1" t="str">
            <v>FEB</v>
          </cell>
          <cell r="M1" t="str">
            <v>MAR</v>
          </cell>
          <cell r="N1" t="str">
            <v>APR</v>
          </cell>
          <cell r="O1" t="str">
            <v>MAY</v>
          </cell>
          <cell r="P1" t="str">
            <v>JUN</v>
          </cell>
          <cell r="Q1" t="str">
            <v>JUL</v>
          </cell>
          <cell r="R1" t="str">
            <v>AUG</v>
          </cell>
          <cell r="S1" t="str">
            <v>SEP</v>
          </cell>
          <cell r="T1" t="str">
            <v>OCT</v>
          </cell>
          <cell r="U1" t="str">
            <v>NOV</v>
          </cell>
          <cell r="V1" t="str">
            <v>DEC</v>
          </cell>
          <cell r="W1" t="str">
            <v>Total</v>
          </cell>
        </row>
        <row r="2">
          <cell r="A2" t="str">
            <v>GA_CST_CT</v>
          </cell>
          <cell r="B2" t="str">
            <v>Corporate</v>
          </cell>
          <cell r="C2" t="str">
            <v>O&amp;M - G&amp;A</v>
          </cell>
          <cell r="H2" t="str">
            <v>Executive</v>
          </cell>
          <cell r="K2">
            <v>48000</v>
          </cell>
          <cell r="L2">
            <v>48375.02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96375.01999999999</v>
          </cell>
        </row>
        <row r="3">
          <cell r="A3" t="str">
            <v>GA_CST_CT</v>
          </cell>
          <cell r="B3" t="str">
            <v>Corporate</v>
          </cell>
          <cell r="C3" t="str">
            <v>O&amp;M - G&amp;A</v>
          </cell>
          <cell r="H3" t="str">
            <v>Executive</v>
          </cell>
          <cell r="K3">
            <v>81272.13</v>
          </cell>
          <cell r="L3">
            <v>81272.13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162544.26</v>
          </cell>
        </row>
        <row r="4">
          <cell r="A4" t="str">
            <v>GA_CST_CT</v>
          </cell>
          <cell r="B4" t="str">
            <v>Corporate</v>
          </cell>
          <cell r="C4" t="str">
            <v>O&amp;M - G&amp;A</v>
          </cell>
          <cell r="H4" t="str">
            <v>Executive</v>
          </cell>
          <cell r="K4">
            <v>117207.1</v>
          </cell>
          <cell r="L4">
            <v>132845.25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250052.35</v>
          </cell>
        </row>
        <row r="5">
          <cell r="A5" t="str">
            <v>GA_CST_CT</v>
          </cell>
          <cell r="B5" t="str">
            <v>Corporate</v>
          </cell>
          <cell r="C5" t="str">
            <v>O&amp;M - G&amp;A</v>
          </cell>
          <cell r="H5" t="str">
            <v>Executive</v>
          </cell>
          <cell r="K5">
            <v>7208.82</v>
          </cell>
          <cell r="L5">
            <v>5199.55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12408.369999999999</v>
          </cell>
        </row>
        <row r="6">
          <cell r="A6" t="str">
            <v>GA_CST_CT</v>
          </cell>
          <cell r="B6" t="str">
            <v>Corporate</v>
          </cell>
          <cell r="C6" t="str">
            <v>O&amp;M - G&amp;A</v>
          </cell>
          <cell r="H6" t="str">
            <v>Executive</v>
          </cell>
          <cell r="K6">
            <v>125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125</v>
          </cell>
        </row>
        <row r="7">
          <cell r="A7" t="str">
            <v>GA_CST_CT</v>
          </cell>
          <cell r="B7" t="str">
            <v>Corporate</v>
          </cell>
          <cell r="C7" t="str">
            <v>O&amp;M - G&amp;A</v>
          </cell>
          <cell r="H7" t="str">
            <v>Executive</v>
          </cell>
          <cell r="K7">
            <v>952.36</v>
          </cell>
          <cell r="L7">
            <v>877.54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1829.9</v>
          </cell>
        </row>
        <row r="8">
          <cell r="A8" t="str">
            <v>GA_CST_CT</v>
          </cell>
          <cell r="B8" t="str">
            <v>Corporate</v>
          </cell>
          <cell r="C8" t="str">
            <v>O&amp;M - G&amp;A</v>
          </cell>
          <cell r="H8" t="str">
            <v>Executive</v>
          </cell>
          <cell r="K8">
            <v>617.67999999999995</v>
          </cell>
          <cell r="L8">
            <v>384.65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1002.3299999999999</v>
          </cell>
        </row>
        <row r="9">
          <cell r="A9" t="str">
            <v>GA_CST_CT</v>
          </cell>
          <cell r="B9" t="str">
            <v>Corporate</v>
          </cell>
          <cell r="C9" t="str">
            <v>O&amp;M - G&amp;A</v>
          </cell>
          <cell r="H9" t="str">
            <v>Executive</v>
          </cell>
          <cell r="K9">
            <v>118.55</v>
          </cell>
          <cell r="L9">
            <v>316.51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435.06</v>
          </cell>
        </row>
        <row r="10">
          <cell r="A10" t="str">
            <v>GA_CST_CT</v>
          </cell>
          <cell r="B10" t="str">
            <v>Corporate</v>
          </cell>
          <cell r="C10" t="str">
            <v>O&amp;M - G&amp;A</v>
          </cell>
          <cell r="H10" t="str">
            <v>Executive</v>
          </cell>
          <cell r="K10">
            <v>138.97999999999999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138.97999999999999</v>
          </cell>
        </row>
        <row r="11">
          <cell r="A11" t="str">
            <v>GA_CST_CT</v>
          </cell>
          <cell r="B11" t="str">
            <v>Corporate</v>
          </cell>
          <cell r="C11" t="str">
            <v>O&amp;M - G&amp;A</v>
          </cell>
          <cell r="H11" t="str">
            <v>Executive</v>
          </cell>
          <cell r="K11">
            <v>89.91</v>
          </cell>
          <cell r="L11">
            <v>90.04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179.95</v>
          </cell>
        </row>
        <row r="12">
          <cell r="A12" t="str">
            <v>GA_CST_CT</v>
          </cell>
          <cell r="B12" t="str">
            <v>Corporate</v>
          </cell>
          <cell r="C12" t="str">
            <v>O&amp;M - G&amp;A</v>
          </cell>
          <cell r="H12" t="str">
            <v>Human Resources</v>
          </cell>
          <cell r="K12">
            <v>10875.01</v>
          </cell>
          <cell r="L12">
            <v>10875.01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21750.02</v>
          </cell>
        </row>
        <row r="13">
          <cell r="A13" t="str">
            <v>GA_CST_CT</v>
          </cell>
          <cell r="B13" t="str">
            <v>Corporate</v>
          </cell>
          <cell r="C13" t="str">
            <v>O&amp;M - G&amp;A</v>
          </cell>
          <cell r="H13" t="str">
            <v>Human Resources</v>
          </cell>
          <cell r="K13">
            <v>26722.720000000001</v>
          </cell>
          <cell r="L13">
            <v>33720.379999999997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60443.1</v>
          </cell>
        </row>
        <row r="14">
          <cell r="A14" t="str">
            <v>GA_CST_CT</v>
          </cell>
          <cell r="B14" t="str">
            <v>Corporate</v>
          </cell>
          <cell r="C14" t="str">
            <v>O&amp;M - G&amp;A</v>
          </cell>
          <cell r="H14" t="str">
            <v>Human Resources</v>
          </cell>
          <cell r="K14">
            <v>843.87</v>
          </cell>
          <cell r="L14">
            <v>259.7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1103.57</v>
          </cell>
        </row>
        <row r="15">
          <cell r="A15" t="str">
            <v>GA_CST_CT</v>
          </cell>
          <cell r="B15" t="str">
            <v>Corporate</v>
          </cell>
          <cell r="C15" t="str">
            <v>O&amp;M - G&amp;A</v>
          </cell>
          <cell r="H15" t="str">
            <v>Human Resources</v>
          </cell>
          <cell r="K15">
            <v>0</v>
          </cell>
          <cell r="L15">
            <v>135.72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135.72</v>
          </cell>
        </row>
        <row r="16">
          <cell r="A16" t="str">
            <v>GA_CST_CT</v>
          </cell>
          <cell r="B16" t="str">
            <v>Corporate</v>
          </cell>
          <cell r="C16" t="str">
            <v>O&amp;M - G&amp;A</v>
          </cell>
          <cell r="H16" t="str">
            <v>Human Resources</v>
          </cell>
          <cell r="K16">
            <v>34.86</v>
          </cell>
          <cell r="L16">
            <v>78.31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113.17</v>
          </cell>
        </row>
        <row r="17">
          <cell r="A17" t="str">
            <v>GA_CST_CT</v>
          </cell>
          <cell r="B17" t="str">
            <v>Corporate</v>
          </cell>
          <cell r="C17" t="str">
            <v>O&amp;M - G&amp;A</v>
          </cell>
          <cell r="H17" t="str">
            <v>Human Resources</v>
          </cell>
          <cell r="K17">
            <v>0</v>
          </cell>
          <cell r="L17">
            <v>2000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2000</v>
          </cell>
        </row>
        <row r="18">
          <cell r="A18" t="str">
            <v>GA_CST_CT</v>
          </cell>
          <cell r="B18" t="str">
            <v>Corporate</v>
          </cell>
          <cell r="C18" t="str">
            <v>O&amp;M - G&amp;A</v>
          </cell>
          <cell r="H18" t="str">
            <v>Human Resources</v>
          </cell>
          <cell r="K18">
            <v>0</v>
          </cell>
          <cell r="L18">
            <v>184.02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184.02</v>
          </cell>
        </row>
        <row r="19">
          <cell r="A19" t="str">
            <v>GA_CST_CT</v>
          </cell>
          <cell r="B19" t="str">
            <v>Corporate</v>
          </cell>
          <cell r="C19" t="str">
            <v>O&amp;M - G&amp;A</v>
          </cell>
          <cell r="H19" t="str">
            <v>Human Resources</v>
          </cell>
          <cell r="K19">
            <v>125.65</v>
          </cell>
          <cell r="L19">
            <v>17753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17878.650000000001</v>
          </cell>
        </row>
        <row r="20">
          <cell r="A20" t="str">
            <v>GA_CST_CT</v>
          </cell>
          <cell r="B20" t="str">
            <v>Corporate</v>
          </cell>
          <cell r="C20" t="str">
            <v>O&amp;M - G&amp;A</v>
          </cell>
          <cell r="H20" t="str">
            <v>Human Resources</v>
          </cell>
          <cell r="K20">
            <v>1648.02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1648.02</v>
          </cell>
        </row>
        <row r="21">
          <cell r="A21" t="str">
            <v>GA_CST_CT</v>
          </cell>
          <cell r="B21" t="str">
            <v>Corporate</v>
          </cell>
          <cell r="C21" t="str">
            <v>O&amp;M - G&amp;A</v>
          </cell>
          <cell r="H21" t="str">
            <v>Human Resources</v>
          </cell>
          <cell r="K21">
            <v>10.91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10.91</v>
          </cell>
        </row>
        <row r="22">
          <cell r="A22" t="str">
            <v>GA_CST_CT</v>
          </cell>
          <cell r="B22" t="str">
            <v>Corporate</v>
          </cell>
          <cell r="C22" t="str">
            <v>O&amp;M - G&amp;A</v>
          </cell>
          <cell r="H22" t="str">
            <v>Human Resources</v>
          </cell>
          <cell r="K22">
            <v>3213.34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3213.34</v>
          </cell>
        </row>
        <row r="23">
          <cell r="A23" t="str">
            <v>GA_CST_CT</v>
          </cell>
          <cell r="B23" t="str">
            <v>Corporate</v>
          </cell>
          <cell r="C23" t="str">
            <v>O&amp;M - G&amp;A</v>
          </cell>
          <cell r="H23" t="str">
            <v>Human Resources</v>
          </cell>
          <cell r="K23">
            <v>4499.01</v>
          </cell>
          <cell r="L23">
            <v>4380.8999999999996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8879.91</v>
          </cell>
        </row>
        <row r="24">
          <cell r="A24" t="str">
            <v>GA_CST_CT</v>
          </cell>
          <cell r="B24" t="str">
            <v>Corporate</v>
          </cell>
          <cell r="C24" t="str">
            <v>O&amp;M - G&amp;A</v>
          </cell>
          <cell r="H24" t="str">
            <v>Legal</v>
          </cell>
          <cell r="K24">
            <v>25647.26</v>
          </cell>
          <cell r="L24">
            <v>26250.28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51897.539999999994</v>
          </cell>
        </row>
        <row r="25">
          <cell r="A25" t="str">
            <v>GA_CST_CT</v>
          </cell>
          <cell r="B25" t="str">
            <v>Corporate</v>
          </cell>
          <cell r="C25" t="str">
            <v>O&amp;M - G&amp;A</v>
          </cell>
          <cell r="H25" t="str">
            <v>Legal</v>
          </cell>
          <cell r="K25">
            <v>66191.179999999993</v>
          </cell>
          <cell r="L25">
            <v>75914.03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142105.21</v>
          </cell>
        </row>
        <row r="26">
          <cell r="A26" t="str">
            <v>GA_CST_CT</v>
          </cell>
          <cell r="B26" t="str">
            <v>Corporate</v>
          </cell>
          <cell r="C26" t="str">
            <v>O&amp;M - G&amp;A</v>
          </cell>
          <cell r="H26" t="str">
            <v>Legal</v>
          </cell>
          <cell r="K26">
            <v>18</v>
          </cell>
          <cell r="L26">
            <v>20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38</v>
          </cell>
        </row>
        <row r="27">
          <cell r="A27" t="str">
            <v>GA_CST_CT</v>
          </cell>
          <cell r="B27" t="str">
            <v>Corporate</v>
          </cell>
          <cell r="C27" t="str">
            <v>O&amp;M - G&amp;A</v>
          </cell>
          <cell r="H27" t="str">
            <v>Legal</v>
          </cell>
          <cell r="K27">
            <v>51.14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51.14</v>
          </cell>
        </row>
        <row r="28">
          <cell r="A28" t="str">
            <v>GA_CST_CT</v>
          </cell>
          <cell r="B28" t="str">
            <v>Corporate</v>
          </cell>
          <cell r="C28" t="str">
            <v>O&amp;M - G&amp;A</v>
          </cell>
          <cell r="H28" t="str">
            <v>Legal</v>
          </cell>
          <cell r="K28">
            <v>2215.5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2215.5</v>
          </cell>
        </row>
        <row r="29">
          <cell r="A29" t="str">
            <v>GA_CST_CT</v>
          </cell>
          <cell r="B29" t="str">
            <v>Corporate</v>
          </cell>
          <cell r="C29" t="str">
            <v>O&amp;M - G&amp;A</v>
          </cell>
          <cell r="H29" t="str">
            <v>Legal</v>
          </cell>
          <cell r="K29">
            <v>733.28</v>
          </cell>
          <cell r="L29">
            <v>3600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4333.28</v>
          </cell>
        </row>
        <row r="30">
          <cell r="A30" t="str">
            <v>GA_CST_CT</v>
          </cell>
          <cell r="B30" t="str">
            <v>Corporate</v>
          </cell>
          <cell r="C30" t="str">
            <v>O&amp;M - G&amp;A</v>
          </cell>
          <cell r="H30" t="str">
            <v>Finance</v>
          </cell>
          <cell r="K30">
            <v>17437.5</v>
          </cell>
          <cell r="L30">
            <v>17437.64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34875.14</v>
          </cell>
        </row>
        <row r="31">
          <cell r="A31" t="str">
            <v>GA_CST_CT</v>
          </cell>
          <cell r="B31" t="str">
            <v>Corporate</v>
          </cell>
          <cell r="C31" t="str">
            <v>O&amp;M - G&amp;A</v>
          </cell>
          <cell r="H31" t="str">
            <v>Finance</v>
          </cell>
          <cell r="K31">
            <v>42466.18</v>
          </cell>
          <cell r="L31">
            <v>52653.37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95119.55</v>
          </cell>
        </row>
        <row r="32">
          <cell r="A32" t="str">
            <v>GA_CST_CT</v>
          </cell>
          <cell r="B32" t="str">
            <v>Corporate</v>
          </cell>
          <cell r="C32" t="str">
            <v>O&amp;M - G&amp;A</v>
          </cell>
          <cell r="H32" t="str">
            <v>Finance</v>
          </cell>
          <cell r="K32">
            <v>49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49</v>
          </cell>
        </row>
        <row r="33">
          <cell r="A33" t="str">
            <v>GA_CST_CT</v>
          </cell>
          <cell r="B33" t="str">
            <v>Corporate</v>
          </cell>
          <cell r="C33" t="str">
            <v>O&amp;M - G&amp;A</v>
          </cell>
          <cell r="H33" t="str">
            <v>Finance</v>
          </cell>
          <cell r="K33">
            <v>0</v>
          </cell>
          <cell r="L33">
            <v>15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15</v>
          </cell>
        </row>
        <row r="34">
          <cell r="A34" t="str">
            <v>GA_CST_CT</v>
          </cell>
          <cell r="B34" t="str">
            <v>Corporate</v>
          </cell>
          <cell r="C34" t="str">
            <v>O&amp;M - G&amp;A</v>
          </cell>
          <cell r="H34" t="str">
            <v>Finance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100</v>
          </cell>
        </row>
        <row r="35">
          <cell r="A35" t="str">
            <v>GA_CST_CT</v>
          </cell>
          <cell r="B35" t="str">
            <v>Corporate</v>
          </cell>
          <cell r="C35" t="str">
            <v>O&amp;M - G&amp;A</v>
          </cell>
          <cell r="H35" t="str">
            <v>Finance</v>
          </cell>
          <cell r="K35">
            <v>0</v>
          </cell>
          <cell r="L35">
            <v>17.89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17.89</v>
          </cell>
        </row>
        <row r="36">
          <cell r="A36" t="str">
            <v>GA_CST_CT</v>
          </cell>
          <cell r="B36" t="str">
            <v>Corporate</v>
          </cell>
          <cell r="C36" t="str">
            <v>O&amp;M - G&amp;A</v>
          </cell>
          <cell r="H36" t="str">
            <v>Finance</v>
          </cell>
          <cell r="K36">
            <v>0</v>
          </cell>
          <cell r="L36">
            <v>5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5</v>
          </cell>
        </row>
        <row r="37">
          <cell r="A37" t="str">
            <v>GA_CST_CT</v>
          </cell>
          <cell r="B37" t="str">
            <v>Corporate</v>
          </cell>
          <cell r="C37" t="str">
            <v>Interest Expense</v>
          </cell>
          <cell r="H37" t="str">
            <v>Finance</v>
          </cell>
          <cell r="K37">
            <v>190362.73</v>
          </cell>
          <cell r="L37">
            <v>192320.9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382683.63</v>
          </cell>
        </row>
        <row r="38">
          <cell r="A38" t="str">
            <v>GA_CST_CT</v>
          </cell>
          <cell r="B38" t="str">
            <v>Corporate</v>
          </cell>
          <cell r="C38" t="str">
            <v>Interest Expense</v>
          </cell>
          <cell r="H38" t="str">
            <v>Finance</v>
          </cell>
          <cell r="K38">
            <v>124.13</v>
          </cell>
          <cell r="L38">
            <v>315.97000000000003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440.1</v>
          </cell>
        </row>
        <row r="39">
          <cell r="A39" t="str">
            <v>GA_CST_CT</v>
          </cell>
          <cell r="B39" t="str">
            <v>Corporate</v>
          </cell>
          <cell r="C39" t="str">
            <v>Interest Expense</v>
          </cell>
          <cell r="H39" t="str">
            <v>Finance</v>
          </cell>
          <cell r="K39">
            <v>16086.31</v>
          </cell>
          <cell r="L39">
            <v>16086.31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32172.62</v>
          </cell>
        </row>
        <row r="40">
          <cell r="A40" t="str">
            <v>GA_CST_CT</v>
          </cell>
          <cell r="B40" t="str">
            <v>Corporate</v>
          </cell>
          <cell r="C40" t="str">
            <v>Interest Expense</v>
          </cell>
          <cell r="H40" t="str">
            <v>Finance</v>
          </cell>
          <cell r="K40">
            <v>39152.050000000003</v>
          </cell>
          <cell r="L40">
            <v>32300.74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71452.790000000008</v>
          </cell>
        </row>
        <row r="41">
          <cell r="A41" t="str">
            <v>GA_CST_CT</v>
          </cell>
          <cell r="B41" t="str">
            <v>Corporate</v>
          </cell>
          <cell r="C41" t="str">
            <v>Interest Expense</v>
          </cell>
          <cell r="H41" t="str">
            <v>Finance</v>
          </cell>
          <cell r="K41">
            <v>35454.35</v>
          </cell>
          <cell r="L41">
            <v>35454.35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70908.7</v>
          </cell>
        </row>
        <row r="42">
          <cell r="A42" t="str">
            <v>GA_CST_CT</v>
          </cell>
          <cell r="B42" t="str">
            <v>Corporate</v>
          </cell>
          <cell r="C42" t="str">
            <v>Interest Income</v>
          </cell>
          <cell r="H42" t="str">
            <v>Finance</v>
          </cell>
          <cell r="K42">
            <v>-310.76</v>
          </cell>
          <cell r="L42">
            <v>-47.71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-358.46999999999997</v>
          </cell>
        </row>
        <row r="43">
          <cell r="A43" t="str">
            <v>GA_CST_CT</v>
          </cell>
          <cell r="B43" t="str">
            <v>Corporate</v>
          </cell>
          <cell r="C43" t="str">
            <v>O&amp;M - G&amp;A</v>
          </cell>
          <cell r="H43" t="str">
            <v>IT</v>
          </cell>
          <cell r="K43">
            <v>672.7</v>
          </cell>
          <cell r="L43">
            <v>3275.26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3947.96</v>
          </cell>
        </row>
        <row r="44">
          <cell r="A44" t="str">
            <v>GA_CST_CT</v>
          </cell>
          <cell r="B44" t="str">
            <v>Corporate</v>
          </cell>
          <cell r="C44" t="str">
            <v>O&amp;M - G&amp;A</v>
          </cell>
          <cell r="H44" t="str">
            <v>IT</v>
          </cell>
          <cell r="K44">
            <v>0</v>
          </cell>
          <cell r="L44">
            <v>117.56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117.56</v>
          </cell>
        </row>
        <row r="45">
          <cell r="A45" t="str">
            <v>GA_CST_CT</v>
          </cell>
          <cell r="B45" t="str">
            <v>Corporate</v>
          </cell>
          <cell r="C45" t="str">
            <v>O&amp;M - G&amp;A</v>
          </cell>
          <cell r="H45" t="str">
            <v>IT</v>
          </cell>
          <cell r="K45">
            <v>7000</v>
          </cell>
          <cell r="L45">
            <v>-453.75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6546.25</v>
          </cell>
        </row>
        <row r="46">
          <cell r="A46" t="str">
            <v>GA_CST_CT</v>
          </cell>
          <cell r="B46" t="str">
            <v>Corporate</v>
          </cell>
          <cell r="C46" t="str">
            <v>O&amp;M - G&amp;A</v>
          </cell>
          <cell r="H46" t="str">
            <v>IT</v>
          </cell>
          <cell r="K46">
            <v>0</v>
          </cell>
          <cell r="L46">
            <v>41.2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41.2</v>
          </cell>
        </row>
        <row r="47">
          <cell r="A47" t="str">
            <v>GA_CST_CT</v>
          </cell>
          <cell r="B47" t="str">
            <v>Corporate</v>
          </cell>
          <cell r="C47" t="str">
            <v>O&amp;M - G&amp;A</v>
          </cell>
          <cell r="H47" t="str">
            <v>IT</v>
          </cell>
          <cell r="K47">
            <v>694.75</v>
          </cell>
          <cell r="L47">
            <v>2396.91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3091.66</v>
          </cell>
        </row>
        <row r="48">
          <cell r="A48" t="str">
            <v>GA_CST_CT</v>
          </cell>
          <cell r="B48" t="str">
            <v>Corporate</v>
          </cell>
          <cell r="C48" t="str">
            <v>O&amp;M - G&amp;A</v>
          </cell>
          <cell r="H48" t="str">
            <v>IT</v>
          </cell>
          <cell r="K48">
            <v>19710.099999999999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19710.099999999999</v>
          </cell>
        </row>
        <row r="49">
          <cell r="A49" t="str">
            <v>GA_CST_CT</v>
          </cell>
          <cell r="B49" t="str">
            <v>Corporate</v>
          </cell>
          <cell r="C49" t="str">
            <v>DD&amp;A Expense</v>
          </cell>
          <cell r="H49" t="str">
            <v>IT</v>
          </cell>
          <cell r="K49">
            <v>5265.43</v>
          </cell>
          <cell r="L49">
            <v>5265.41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10530.84</v>
          </cell>
        </row>
        <row r="50">
          <cell r="A50" t="str">
            <v>GA_CST_CT</v>
          </cell>
          <cell r="B50" t="str">
            <v>Corporate</v>
          </cell>
          <cell r="C50" t="str">
            <v>DD&amp;A Exp Intangible</v>
          </cell>
          <cell r="H50" t="str">
            <v>IT</v>
          </cell>
          <cell r="K50">
            <v>8753.15</v>
          </cell>
          <cell r="L50">
            <v>8753.17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17506.32</v>
          </cell>
        </row>
        <row r="51">
          <cell r="A51" t="str">
            <v>GA_CST_CT</v>
          </cell>
          <cell r="B51" t="str">
            <v>Corporate</v>
          </cell>
          <cell r="C51" t="str">
            <v>Taxes Other than Income</v>
          </cell>
          <cell r="H51" t="str">
            <v>IT</v>
          </cell>
          <cell r="K51">
            <v>1759.26</v>
          </cell>
          <cell r="L51">
            <v>122.84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1882.1</v>
          </cell>
        </row>
        <row r="52">
          <cell r="A52" t="str">
            <v>GA_CST_CT</v>
          </cell>
          <cell r="B52" t="str">
            <v>Corporate</v>
          </cell>
          <cell r="C52" t="str">
            <v>O&amp;M - G&amp;A</v>
          </cell>
          <cell r="H52" t="str">
            <v>Facility Services</v>
          </cell>
          <cell r="K52">
            <v>1348.75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1348.75</v>
          </cell>
        </row>
        <row r="53">
          <cell r="A53" t="str">
            <v>GA_CST_CT</v>
          </cell>
          <cell r="B53" t="str">
            <v>Corporate</v>
          </cell>
          <cell r="C53" t="str">
            <v>O&amp;M - G&amp;A</v>
          </cell>
          <cell r="H53" t="str">
            <v>Facility Services</v>
          </cell>
          <cell r="K53">
            <v>30.44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30.44</v>
          </cell>
        </row>
        <row r="54">
          <cell r="A54" t="str">
            <v>GA_CST_CT</v>
          </cell>
          <cell r="B54" t="str">
            <v>Corporate</v>
          </cell>
          <cell r="C54" t="str">
            <v>O&amp;M - G&amp;A</v>
          </cell>
          <cell r="H54" t="str">
            <v>Facility Services</v>
          </cell>
          <cell r="K54">
            <v>45.5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45.5</v>
          </cell>
        </row>
        <row r="55">
          <cell r="A55" t="str">
            <v>GA_CST_CT</v>
          </cell>
          <cell r="B55" t="str">
            <v>Corporate</v>
          </cell>
          <cell r="C55" t="str">
            <v>O&amp;M - G&amp;A</v>
          </cell>
          <cell r="H55" t="str">
            <v>Facility Services</v>
          </cell>
          <cell r="K55">
            <v>200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200</v>
          </cell>
        </row>
        <row r="56">
          <cell r="A56" t="str">
            <v>GA_CST_CT</v>
          </cell>
          <cell r="B56" t="str">
            <v>Corporate</v>
          </cell>
          <cell r="C56" t="str">
            <v>O&amp;M - G&amp;A</v>
          </cell>
          <cell r="H56" t="str">
            <v>Facility Services</v>
          </cell>
          <cell r="K56">
            <v>50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50</v>
          </cell>
        </row>
        <row r="57">
          <cell r="A57" t="str">
            <v>GA_CST_CT</v>
          </cell>
          <cell r="B57" t="str">
            <v>Corporate</v>
          </cell>
          <cell r="C57" t="str">
            <v>O&amp;M - G&amp;A</v>
          </cell>
          <cell r="H57" t="str">
            <v>Facility Services</v>
          </cell>
          <cell r="K57">
            <v>12998.64</v>
          </cell>
          <cell r="L57">
            <v>6159.66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19158.3</v>
          </cell>
        </row>
        <row r="58">
          <cell r="A58" t="str">
            <v>GA_CST_CT</v>
          </cell>
          <cell r="B58" t="str">
            <v>Corporate</v>
          </cell>
          <cell r="C58" t="str">
            <v>O&amp;M - G&amp;A</v>
          </cell>
          <cell r="H58" t="str">
            <v>Facility Services</v>
          </cell>
          <cell r="K58">
            <v>1841.01</v>
          </cell>
          <cell r="L58">
            <v>1870.51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3711.52</v>
          </cell>
        </row>
        <row r="59">
          <cell r="A59" t="str">
            <v>GA_CST_CT</v>
          </cell>
          <cell r="B59" t="str">
            <v>Corporate</v>
          </cell>
          <cell r="C59" t="str">
            <v>O&amp;M - G&amp;A</v>
          </cell>
          <cell r="H59" t="str">
            <v>Facility Services</v>
          </cell>
          <cell r="K59">
            <v>229.43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229.43</v>
          </cell>
        </row>
        <row r="60">
          <cell r="A60" t="str">
            <v>GA_CST_CT</v>
          </cell>
          <cell r="B60" t="str">
            <v>Corporate</v>
          </cell>
          <cell r="C60" t="str">
            <v>O&amp;M - G&amp;A</v>
          </cell>
          <cell r="H60" t="str">
            <v>Facility Services</v>
          </cell>
          <cell r="K60">
            <v>52.8</v>
          </cell>
          <cell r="L60">
            <v>48.52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101.32</v>
          </cell>
        </row>
        <row r="61">
          <cell r="A61" t="str">
            <v>GA_CST_CT</v>
          </cell>
          <cell r="B61" t="str">
            <v>Corporate</v>
          </cell>
          <cell r="C61" t="str">
            <v>O&amp;M - G&amp;A</v>
          </cell>
          <cell r="H61" t="str">
            <v>Facility Services</v>
          </cell>
          <cell r="K61">
            <v>22484.77</v>
          </cell>
          <cell r="L61">
            <v>22497.27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44982.04</v>
          </cell>
        </row>
        <row r="62">
          <cell r="A62" t="str">
            <v>GA_CST_CT</v>
          </cell>
          <cell r="B62" t="str">
            <v>Corporate</v>
          </cell>
          <cell r="C62" t="str">
            <v>O&amp;M - G&amp;A</v>
          </cell>
          <cell r="H62" t="str">
            <v>Facility Services</v>
          </cell>
          <cell r="K62">
            <v>54.13</v>
          </cell>
          <cell r="L62">
            <v>3623.66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3677.79</v>
          </cell>
        </row>
        <row r="63">
          <cell r="A63" t="str">
            <v>GA_CST_CT</v>
          </cell>
          <cell r="B63" t="str">
            <v>Corporate</v>
          </cell>
          <cell r="C63" t="str">
            <v>DD&amp;A Expense</v>
          </cell>
          <cell r="H63" t="str">
            <v>Facility Services</v>
          </cell>
          <cell r="K63">
            <v>4706.8599999999997</v>
          </cell>
          <cell r="L63">
            <v>4843.1400000000003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9550</v>
          </cell>
        </row>
        <row r="64">
          <cell r="A64" t="str">
            <v>GA_CST_CT</v>
          </cell>
          <cell r="B64" t="str">
            <v>Corporate</v>
          </cell>
          <cell r="C64" t="str">
            <v>Taxes Other than Income</v>
          </cell>
          <cell r="H64" t="str">
            <v>Facility Services</v>
          </cell>
          <cell r="K64">
            <v>928.32</v>
          </cell>
          <cell r="L64">
            <v>449.32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1377.64</v>
          </cell>
        </row>
        <row r="65">
          <cell r="A65" t="str">
            <v>GA_CST_CT</v>
          </cell>
          <cell r="B65" t="str">
            <v>Corporate</v>
          </cell>
          <cell r="C65" t="str">
            <v>O&amp;M - G&amp;A</v>
          </cell>
          <cell r="H65" t="str">
            <v>Insurance</v>
          </cell>
          <cell r="K65">
            <v>17577.080000000002</v>
          </cell>
          <cell r="L65">
            <v>36406.800000000003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53983.880000000005</v>
          </cell>
        </row>
        <row r="66">
          <cell r="A66" t="str">
            <v>GA_CST_CT</v>
          </cell>
          <cell r="B66" t="str">
            <v>Corporate</v>
          </cell>
          <cell r="C66" t="str">
            <v>O&amp;M - G&amp;A</v>
          </cell>
          <cell r="H66" t="str">
            <v>Operations and Engineering</v>
          </cell>
          <cell r="K66">
            <v>-38833.32</v>
          </cell>
          <cell r="L66">
            <v>-37472.76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-76306.080000000002</v>
          </cell>
        </row>
        <row r="67">
          <cell r="A67" t="str">
            <v>GA_CST_CT</v>
          </cell>
          <cell r="B67" t="str">
            <v>Corporate</v>
          </cell>
          <cell r="C67" t="str">
            <v>O&amp;M - G&amp;A</v>
          </cell>
          <cell r="H67" t="str">
            <v>Operations and Engineering</v>
          </cell>
          <cell r="K67">
            <v>19499.990000000002</v>
          </cell>
          <cell r="L67">
            <v>23567.3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43067.29</v>
          </cell>
        </row>
        <row r="68">
          <cell r="A68" t="str">
            <v>GA_CST_CT</v>
          </cell>
          <cell r="B68" t="str">
            <v>Corporate</v>
          </cell>
          <cell r="C68" t="str">
            <v>O&amp;M - G&amp;A</v>
          </cell>
          <cell r="H68" t="str">
            <v>Operations and Engineering</v>
          </cell>
          <cell r="K68">
            <v>-17475</v>
          </cell>
          <cell r="L68">
            <v>-16862.71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-34337.71</v>
          </cell>
        </row>
        <row r="69">
          <cell r="A69" t="str">
            <v>GA_CST_CT</v>
          </cell>
          <cell r="B69" t="str">
            <v>Corporate</v>
          </cell>
          <cell r="C69" t="str">
            <v>O&amp;M - G&amp;A</v>
          </cell>
          <cell r="H69" t="str">
            <v>Operations and Engineering</v>
          </cell>
          <cell r="K69">
            <v>47578.91</v>
          </cell>
          <cell r="L69">
            <v>72128.789999999994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119707.7</v>
          </cell>
        </row>
        <row r="70">
          <cell r="A70" t="str">
            <v>GA_CST_CT</v>
          </cell>
          <cell r="B70" t="str">
            <v>Corporate</v>
          </cell>
          <cell r="C70" t="str">
            <v>O&amp;M - G&amp;A</v>
          </cell>
          <cell r="H70" t="str">
            <v>Operations and Engineering</v>
          </cell>
          <cell r="K70">
            <v>0</v>
          </cell>
          <cell r="L70">
            <v>1050.82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1050.82</v>
          </cell>
        </row>
        <row r="71">
          <cell r="A71" t="str">
            <v>GA_CST_CT</v>
          </cell>
          <cell r="B71" t="str">
            <v>Corporate</v>
          </cell>
          <cell r="C71" t="str">
            <v>O&amp;M - G&amp;A</v>
          </cell>
          <cell r="H71" t="str">
            <v>Operations and Engineering</v>
          </cell>
          <cell r="K71">
            <v>696.76</v>
          </cell>
          <cell r="L71">
            <v>778.16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1474.92</v>
          </cell>
        </row>
        <row r="72">
          <cell r="A72" t="str">
            <v>GA_CST_CT</v>
          </cell>
          <cell r="B72" t="str">
            <v>Corporate</v>
          </cell>
          <cell r="C72" t="str">
            <v>O&amp;M - G&amp;A</v>
          </cell>
          <cell r="H72" t="str">
            <v>Operations and Engineering</v>
          </cell>
          <cell r="K72">
            <v>2272.5500000000002</v>
          </cell>
          <cell r="L72">
            <v>524.54999999999995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2797.1000000000004</v>
          </cell>
        </row>
        <row r="73">
          <cell r="A73" t="str">
            <v>GA_CST_CT</v>
          </cell>
          <cell r="B73" t="str">
            <v>Corporate</v>
          </cell>
          <cell r="C73" t="str">
            <v>O&amp;M - G&amp;A</v>
          </cell>
          <cell r="H73" t="str">
            <v>Operations and Engineering</v>
          </cell>
          <cell r="K73">
            <v>0</v>
          </cell>
          <cell r="L73">
            <v>170.81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170.81</v>
          </cell>
        </row>
        <row r="74">
          <cell r="A74" t="str">
            <v>GA_CST_CT</v>
          </cell>
          <cell r="B74" t="str">
            <v>Corporate</v>
          </cell>
          <cell r="C74" t="str">
            <v>O&amp;M - G&amp;A</v>
          </cell>
          <cell r="H74" t="str">
            <v>Operations and Engineering</v>
          </cell>
          <cell r="K74">
            <v>2.81</v>
          </cell>
          <cell r="L74">
            <v>31.28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34.090000000000003</v>
          </cell>
        </row>
        <row r="75">
          <cell r="A75" t="str">
            <v>GA_CST_CT</v>
          </cell>
          <cell r="B75" t="str">
            <v>Corporate</v>
          </cell>
          <cell r="C75" t="str">
            <v>O&amp;M - G&amp;A</v>
          </cell>
          <cell r="H75" t="str">
            <v>Operations and Engineering</v>
          </cell>
          <cell r="K75">
            <v>185.78</v>
          </cell>
          <cell r="L75">
            <v>387.4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573.17999999999995</v>
          </cell>
        </row>
        <row r="76">
          <cell r="A76" t="str">
            <v>GA_CST_CT</v>
          </cell>
          <cell r="B76" t="str">
            <v>Corporate</v>
          </cell>
          <cell r="C76" t="str">
            <v>O&amp;M - G&amp;A</v>
          </cell>
          <cell r="H76" t="str">
            <v>Operations and Engineering</v>
          </cell>
          <cell r="K76">
            <v>105.79</v>
          </cell>
          <cell r="L76">
            <v>30045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30150.79</v>
          </cell>
        </row>
        <row r="77">
          <cell r="A77" t="str">
            <v>GA_CST_CT</v>
          </cell>
          <cell r="B77" t="str">
            <v>Corporate</v>
          </cell>
          <cell r="C77" t="str">
            <v>O&amp;M - G&amp;A</v>
          </cell>
          <cell r="H77" t="str">
            <v>Operations and Engineering</v>
          </cell>
          <cell r="K77">
            <v>2281.67</v>
          </cell>
          <cell r="L77">
            <v>1783.67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4065.34</v>
          </cell>
        </row>
        <row r="78">
          <cell r="A78" t="str">
            <v>GA_CST_CT</v>
          </cell>
          <cell r="B78" t="str">
            <v>Corporate</v>
          </cell>
          <cell r="C78" t="str">
            <v>O&amp;M - G&amp;A</v>
          </cell>
          <cell r="H78" t="str">
            <v>Operations and Engineering</v>
          </cell>
          <cell r="K78">
            <v>3683.21</v>
          </cell>
          <cell r="L78">
            <v>3683.21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7366.42</v>
          </cell>
        </row>
        <row r="79">
          <cell r="A79" t="str">
            <v>GA_CST_CT</v>
          </cell>
          <cell r="B79" t="str">
            <v>Corporate</v>
          </cell>
          <cell r="C79" t="str">
            <v>O&amp;M - G&amp;A</v>
          </cell>
          <cell r="H79" t="str">
            <v>Operations and Engineering</v>
          </cell>
          <cell r="K79">
            <v>182.36</v>
          </cell>
          <cell r="L79">
            <v>412.97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595.33000000000004</v>
          </cell>
        </row>
        <row r="80">
          <cell r="A80" t="str">
            <v>GA_CST_CT</v>
          </cell>
          <cell r="B80" t="str">
            <v>Corporate</v>
          </cell>
          <cell r="C80" t="str">
            <v>O&amp;M - G&amp;A</v>
          </cell>
          <cell r="H80" t="str">
            <v>Operations and Engineering</v>
          </cell>
          <cell r="K80">
            <v>93.2</v>
          </cell>
          <cell r="L80">
            <v>124.3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217.5</v>
          </cell>
        </row>
        <row r="81">
          <cell r="A81" t="str">
            <v>GA_CST_CT</v>
          </cell>
          <cell r="B81" t="str">
            <v>Corporate</v>
          </cell>
          <cell r="C81" t="str">
            <v>O&amp;M - G&amp;A</v>
          </cell>
          <cell r="H81" t="str">
            <v>Commercial</v>
          </cell>
          <cell r="K81">
            <v>20812.5</v>
          </cell>
          <cell r="L81">
            <v>20812.5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41625</v>
          </cell>
        </row>
        <row r="82">
          <cell r="A82" t="str">
            <v>GA_CST_CT</v>
          </cell>
          <cell r="B82" t="str">
            <v>Corporate</v>
          </cell>
          <cell r="C82" t="str">
            <v>O&amp;M - G&amp;A</v>
          </cell>
          <cell r="H82" t="str">
            <v>Commercial</v>
          </cell>
          <cell r="K82">
            <v>50569.31</v>
          </cell>
          <cell r="L82">
            <v>62516.29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113085.6</v>
          </cell>
        </row>
        <row r="83">
          <cell r="A83" t="str">
            <v>GA_CST_CT</v>
          </cell>
          <cell r="B83" t="str">
            <v>Corporate</v>
          </cell>
          <cell r="C83" t="str">
            <v>O&amp;M - G&amp;A</v>
          </cell>
          <cell r="H83" t="str">
            <v>Commercial</v>
          </cell>
          <cell r="K83">
            <v>198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198</v>
          </cell>
        </row>
        <row r="84">
          <cell r="A84" t="str">
            <v>GA_CST_CT</v>
          </cell>
          <cell r="B84" t="str">
            <v>Corporate</v>
          </cell>
          <cell r="C84" t="str">
            <v>O&amp;M - G&amp;A</v>
          </cell>
          <cell r="H84" t="str">
            <v>Commercial</v>
          </cell>
          <cell r="K84">
            <v>130.18</v>
          </cell>
          <cell r="L84">
            <v>291.24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421.42</v>
          </cell>
        </row>
        <row r="85">
          <cell r="A85" t="str">
            <v>GA_CST_CT</v>
          </cell>
          <cell r="B85" t="str">
            <v>Corporate</v>
          </cell>
          <cell r="C85" t="str">
            <v>O&amp;M - G&amp;A</v>
          </cell>
          <cell r="H85" t="str">
            <v>Commercial</v>
          </cell>
          <cell r="K85">
            <v>322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322</v>
          </cell>
        </row>
        <row r="86">
          <cell r="A86" t="str">
            <v>GA_CST_CT</v>
          </cell>
          <cell r="B86" t="str">
            <v>Corporate</v>
          </cell>
          <cell r="C86" t="str">
            <v>O&amp;M - G&amp;A</v>
          </cell>
          <cell r="H86" t="str">
            <v>Commercial</v>
          </cell>
          <cell r="K86">
            <v>0</v>
          </cell>
          <cell r="L86">
            <v>404.98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404.98</v>
          </cell>
        </row>
        <row r="87">
          <cell r="A87" t="str">
            <v>GA_CST_CT</v>
          </cell>
          <cell r="B87" t="str">
            <v>Corporate</v>
          </cell>
          <cell r="C87" t="str">
            <v>O&amp;M - G&amp;A</v>
          </cell>
          <cell r="H87" t="str">
            <v>Commercial</v>
          </cell>
          <cell r="K87">
            <v>0</v>
          </cell>
          <cell r="L87">
            <v>153.96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153.96</v>
          </cell>
        </row>
        <row r="88">
          <cell r="A88" t="str">
            <v>GA_CST_CT</v>
          </cell>
          <cell r="B88" t="str">
            <v>Corporate</v>
          </cell>
          <cell r="C88" t="str">
            <v>O&amp;M - G&amp;A</v>
          </cell>
          <cell r="H88" t="str">
            <v>Commercial</v>
          </cell>
          <cell r="K88">
            <v>491.94</v>
          </cell>
          <cell r="L88">
            <v>40.159999999999997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532.1</v>
          </cell>
        </row>
        <row r="89">
          <cell r="A89" t="str">
            <v>GA_CST_CT</v>
          </cell>
          <cell r="B89" t="str">
            <v>Corporate</v>
          </cell>
          <cell r="C89" t="str">
            <v>O&amp;M - G&amp;A</v>
          </cell>
          <cell r="H89" t="str">
            <v>Commercial</v>
          </cell>
          <cell r="K89">
            <v>1497.05</v>
          </cell>
          <cell r="L89">
            <v>1201.29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2698.34</v>
          </cell>
        </row>
        <row r="90">
          <cell r="A90" t="str">
            <v>GA_CST_CT</v>
          </cell>
          <cell r="B90" t="str">
            <v>Corporate</v>
          </cell>
          <cell r="C90" t="str">
            <v>Taxes Other than Income</v>
          </cell>
          <cell r="H90" t="str">
            <v>Commercial</v>
          </cell>
          <cell r="K90">
            <v>98.81</v>
          </cell>
          <cell r="L90">
            <v>78.87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177.68</v>
          </cell>
        </row>
        <row r="91">
          <cell r="A91" t="str">
            <v>GA_CST_CT</v>
          </cell>
          <cell r="B91" t="str">
            <v>Corporate</v>
          </cell>
          <cell r="C91" t="str">
            <v>O&amp;M - G&amp;A</v>
          </cell>
          <cell r="H91" t="str">
            <v>Accounting</v>
          </cell>
          <cell r="K91">
            <v>33209.599999999999</v>
          </cell>
          <cell r="L91">
            <v>33586.339999999997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66795.94</v>
          </cell>
        </row>
        <row r="92">
          <cell r="A92" t="str">
            <v>GA_CST_CT</v>
          </cell>
          <cell r="B92" t="str">
            <v>Corporate</v>
          </cell>
          <cell r="C92" t="str">
            <v>O&amp;M - G&amp;A</v>
          </cell>
          <cell r="H92" t="str">
            <v>Accounting</v>
          </cell>
          <cell r="K92">
            <v>81384.41</v>
          </cell>
          <cell r="L92">
            <v>97697.44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179081.85</v>
          </cell>
        </row>
        <row r="93">
          <cell r="A93" t="str">
            <v>GA_CST_CT</v>
          </cell>
          <cell r="B93" t="str">
            <v>Corporate</v>
          </cell>
          <cell r="C93" t="str">
            <v>O&amp;M - G&amp;A</v>
          </cell>
          <cell r="H93" t="str">
            <v>Accounting</v>
          </cell>
          <cell r="K93">
            <v>0</v>
          </cell>
          <cell r="L93">
            <v>15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15</v>
          </cell>
        </row>
        <row r="94">
          <cell r="A94" t="str">
            <v>GA_CST_CT</v>
          </cell>
          <cell r="B94" t="str">
            <v>Corporate</v>
          </cell>
          <cell r="C94" t="str">
            <v>O&amp;M - G&amp;A</v>
          </cell>
          <cell r="H94" t="str">
            <v>Accounting</v>
          </cell>
          <cell r="K94">
            <v>42.13</v>
          </cell>
          <cell r="L94">
            <v>22.46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64.59</v>
          </cell>
        </row>
        <row r="95">
          <cell r="A95" t="str">
            <v>GA_CST_CT</v>
          </cell>
          <cell r="B95" t="str">
            <v>Corporate</v>
          </cell>
          <cell r="C95" t="str">
            <v>O&amp;M - G&amp;A</v>
          </cell>
          <cell r="H95" t="str">
            <v>Accounting</v>
          </cell>
          <cell r="K95">
            <v>22.98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22.98</v>
          </cell>
        </row>
        <row r="96">
          <cell r="A96" t="str">
            <v>GA_CST_CT</v>
          </cell>
          <cell r="B96" t="str">
            <v>Corporate</v>
          </cell>
          <cell r="C96" t="str">
            <v>O&amp;M - G&amp;A</v>
          </cell>
          <cell r="H96" t="str">
            <v>Accounting</v>
          </cell>
          <cell r="K96">
            <v>55753.33</v>
          </cell>
          <cell r="L96">
            <v>46303.33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102056.66</v>
          </cell>
        </row>
        <row r="97">
          <cell r="A97" t="str">
            <v>GA_CST_CT</v>
          </cell>
          <cell r="B97" t="str">
            <v>Corporate</v>
          </cell>
          <cell r="C97" t="str">
            <v>O&amp;M - G&amp;A</v>
          </cell>
          <cell r="H97" t="str">
            <v>Accounting</v>
          </cell>
          <cell r="K97">
            <v>4.32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4.32</v>
          </cell>
        </row>
        <row r="98">
          <cell r="A98" t="str">
            <v>GA_CST_CT</v>
          </cell>
          <cell r="B98" t="str">
            <v>Corporate</v>
          </cell>
          <cell r="C98" t="str">
            <v>O&amp;M - G&amp;A</v>
          </cell>
          <cell r="H98" t="str">
            <v>Accounting</v>
          </cell>
          <cell r="K98">
            <v>1727.49</v>
          </cell>
          <cell r="L98">
            <v>1727.49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3454.98</v>
          </cell>
        </row>
        <row r="99">
          <cell r="A99" t="str">
            <v>GA_CST_CT</v>
          </cell>
          <cell r="B99" t="str">
            <v>Corporate</v>
          </cell>
          <cell r="C99" t="str">
            <v>Taxes Other than Income</v>
          </cell>
          <cell r="H99" t="str">
            <v>Accounting</v>
          </cell>
          <cell r="K99">
            <v>736.56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736.56</v>
          </cell>
        </row>
        <row r="100">
          <cell r="A100" t="str">
            <v>GA_CST_CT</v>
          </cell>
          <cell r="B100" t="str">
            <v>Corporate</v>
          </cell>
          <cell r="C100" t="str">
            <v>O&amp;M - G&amp;A</v>
          </cell>
          <cell r="H100" t="str">
            <v>Tax</v>
          </cell>
          <cell r="K100">
            <v>519.70000000000005</v>
          </cell>
          <cell r="L100">
            <v>123.91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643.61</v>
          </cell>
        </row>
        <row r="101">
          <cell r="A101" t="str">
            <v>GA_CST_CT</v>
          </cell>
          <cell r="B101" t="str">
            <v>Corporate</v>
          </cell>
          <cell r="C101" t="str">
            <v>O&amp;M - G&amp;A</v>
          </cell>
          <cell r="H101" t="str">
            <v>Tax</v>
          </cell>
          <cell r="K101">
            <v>0</v>
          </cell>
          <cell r="L101">
            <v>30.48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30.48</v>
          </cell>
        </row>
        <row r="102">
          <cell r="A102" t="str">
            <v>GA_CST_CT</v>
          </cell>
          <cell r="B102" t="str">
            <v>Corporate</v>
          </cell>
          <cell r="C102" t="str">
            <v>O&amp;M - G&amp;A</v>
          </cell>
          <cell r="H102" t="str">
            <v>Tax</v>
          </cell>
          <cell r="K102">
            <v>5000</v>
          </cell>
          <cell r="L102">
            <v>5000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10000</v>
          </cell>
        </row>
        <row r="103">
          <cell r="A103" t="str">
            <v>GA_CST_CT</v>
          </cell>
          <cell r="B103" t="str">
            <v>Corporate</v>
          </cell>
          <cell r="C103" t="str">
            <v>O&amp;M - G&amp;A</v>
          </cell>
          <cell r="H103" t="str">
            <v>Tax</v>
          </cell>
          <cell r="K103">
            <v>0</v>
          </cell>
          <cell r="L103">
            <v>19.79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19.79</v>
          </cell>
        </row>
        <row r="104">
          <cell r="A104" t="str">
            <v>ALLOCATE</v>
          </cell>
          <cell r="B104" t="str">
            <v>Corporate</v>
          </cell>
          <cell r="C104" t="str">
            <v>O&amp;M - G&amp;A</v>
          </cell>
          <cell r="H104" t="str">
            <v>Corporate Allocations</v>
          </cell>
          <cell r="K104">
            <v>-916666.67</v>
          </cell>
          <cell r="L104">
            <v>-916666.67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-1833333.34</v>
          </cell>
        </row>
        <row r="105">
          <cell r="A105" t="str">
            <v>GA_CST_CT</v>
          </cell>
          <cell r="B105" t="str">
            <v>Corporate</v>
          </cell>
          <cell r="C105" t="str">
            <v>O&amp;M - G&amp;A</v>
          </cell>
          <cell r="H105" t="str">
            <v>Executive</v>
          </cell>
          <cell r="K105">
            <v>106666.67</v>
          </cell>
          <cell r="L105">
            <v>107500.04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214166.71</v>
          </cell>
        </row>
        <row r="106">
          <cell r="A106" t="str">
            <v>GA_CST_CT</v>
          </cell>
          <cell r="B106" t="str">
            <v>Corporate</v>
          </cell>
          <cell r="C106" t="str">
            <v>O&amp;M - G&amp;A</v>
          </cell>
          <cell r="H106" t="str">
            <v>Executive</v>
          </cell>
          <cell r="K106">
            <v>-117207.1</v>
          </cell>
          <cell r="L106">
            <v>-132845.25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-250052.35</v>
          </cell>
        </row>
        <row r="107">
          <cell r="A107" t="str">
            <v>GA_CST_CT</v>
          </cell>
          <cell r="B107" t="str">
            <v>Corporate</v>
          </cell>
          <cell r="C107" t="str">
            <v>O&amp;M - G&amp;A</v>
          </cell>
          <cell r="H107" t="str">
            <v>Executive</v>
          </cell>
          <cell r="K107">
            <v>0</v>
          </cell>
          <cell r="L107">
            <v>25345.21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25345.21</v>
          </cell>
        </row>
        <row r="108">
          <cell r="A108" t="str">
            <v>GA_CST_CT</v>
          </cell>
          <cell r="B108" t="str">
            <v>Corporate</v>
          </cell>
          <cell r="C108" t="str">
            <v>O&amp;M - G&amp;A</v>
          </cell>
          <cell r="H108" t="str">
            <v>Executive</v>
          </cell>
          <cell r="K108">
            <v>241.64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241.64</v>
          </cell>
        </row>
        <row r="109">
          <cell r="A109" t="str">
            <v>GA_CST_CT</v>
          </cell>
          <cell r="B109" t="str">
            <v>Corporate</v>
          </cell>
          <cell r="C109" t="str">
            <v>O&amp;M - G&amp;A</v>
          </cell>
          <cell r="H109" t="str">
            <v>Executive</v>
          </cell>
          <cell r="K109">
            <v>1461.82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1461.82</v>
          </cell>
        </row>
        <row r="110">
          <cell r="A110" t="str">
            <v>GA_CST_CT</v>
          </cell>
          <cell r="B110" t="str">
            <v>Corporate</v>
          </cell>
          <cell r="C110" t="str">
            <v>O&amp;M - G&amp;A</v>
          </cell>
          <cell r="H110" t="str">
            <v>Executive</v>
          </cell>
          <cell r="K110">
            <v>8836.9699999999993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8836.9699999999993</v>
          </cell>
        </row>
        <row r="111">
          <cell r="A111" t="str">
            <v>GA_CST_CT</v>
          </cell>
          <cell r="B111" t="str">
            <v>Corporate</v>
          </cell>
          <cell r="C111" t="str">
            <v>O&amp;M - G&amp;A</v>
          </cell>
          <cell r="H111" t="str">
            <v>Executive-Permian</v>
          </cell>
          <cell r="K111">
            <v>75833.36</v>
          </cell>
          <cell r="L111">
            <v>75833.36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151666.72</v>
          </cell>
        </row>
        <row r="112">
          <cell r="A112" t="str">
            <v>GA_CST_CT</v>
          </cell>
          <cell r="B112" t="str">
            <v>Corporate</v>
          </cell>
          <cell r="C112" t="str">
            <v>O&amp;M - G&amp;A</v>
          </cell>
          <cell r="H112" t="str">
            <v>Executive-Permian</v>
          </cell>
          <cell r="K112">
            <v>-83362.34</v>
          </cell>
          <cell r="L112">
            <v>-82150.42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-165512.76</v>
          </cell>
        </row>
        <row r="113">
          <cell r="A113" t="str">
            <v>GA_CST_CT</v>
          </cell>
          <cell r="B113" t="str">
            <v>Corporate</v>
          </cell>
          <cell r="C113" t="str">
            <v>O&amp;M - G&amp;A</v>
          </cell>
          <cell r="H113" t="str">
            <v>Executive-Permian</v>
          </cell>
          <cell r="K113">
            <v>3600</v>
          </cell>
          <cell r="L113">
            <v>3600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7200</v>
          </cell>
        </row>
        <row r="114">
          <cell r="A114" t="str">
            <v>GA_CST_CT</v>
          </cell>
          <cell r="B114" t="str">
            <v>Corporate</v>
          </cell>
          <cell r="C114" t="str">
            <v>O&amp;M - G&amp;A</v>
          </cell>
          <cell r="H114" t="str">
            <v>Executive-Permian</v>
          </cell>
          <cell r="K114">
            <v>-3600</v>
          </cell>
          <cell r="L114">
            <v>-3600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-7200</v>
          </cell>
        </row>
        <row r="115">
          <cell r="A115" t="str">
            <v>GA_CST_CT</v>
          </cell>
          <cell r="B115" t="str">
            <v>Corporate</v>
          </cell>
          <cell r="C115" t="str">
            <v>O&amp;M - G&amp;A</v>
          </cell>
          <cell r="H115" t="str">
            <v>Executive-Permian</v>
          </cell>
          <cell r="K115">
            <v>0</v>
          </cell>
          <cell r="L115">
            <v>6317.06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6317.06</v>
          </cell>
        </row>
        <row r="116">
          <cell r="A116" t="str">
            <v>GA_CST_CT</v>
          </cell>
          <cell r="B116" t="str">
            <v>Corporate</v>
          </cell>
          <cell r="C116" t="str">
            <v>O&amp;M - G&amp;A</v>
          </cell>
          <cell r="H116" t="str">
            <v>Executive-Permian</v>
          </cell>
          <cell r="K116">
            <v>231.64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231.64</v>
          </cell>
        </row>
        <row r="117">
          <cell r="A117" t="str">
            <v>GA_CST_CT</v>
          </cell>
          <cell r="B117" t="str">
            <v>Corporate</v>
          </cell>
          <cell r="C117" t="str">
            <v>O&amp;M - G&amp;A</v>
          </cell>
          <cell r="H117" t="str">
            <v>Executive-Permian</v>
          </cell>
          <cell r="K117">
            <v>1376.86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1376.86</v>
          </cell>
        </row>
        <row r="118">
          <cell r="A118" t="str">
            <v>GA_CST_CT</v>
          </cell>
          <cell r="B118" t="str">
            <v>Corporate</v>
          </cell>
          <cell r="C118" t="str">
            <v>O&amp;M - G&amp;A</v>
          </cell>
          <cell r="H118" t="str">
            <v>Executive-Permian</v>
          </cell>
          <cell r="K118">
            <v>5920.48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5920.48</v>
          </cell>
        </row>
        <row r="119">
          <cell r="A119" t="str">
            <v>GA_CST_CT</v>
          </cell>
          <cell r="B119" t="str">
            <v>Corporate</v>
          </cell>
          <cell r="C119" t="str">
            <v>O&amp;M - G&amp;A</v>
          </cell>
          <cell r="H119" t="str">
            <v>Human Resources</v>
          </cell>
          <cell r="K119">
            <v>24166.68</v>
          </cell>
          <cell r="L119">
            <v>24166.68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48333.36</v>
          </cell>
        </row>
        <row r="120">
          <cell r="A120" t="str">
            <v>GA_CST_CT</v>
          </cell>
          <cell r="B120" t="str">
            <v>Corporate</v>
          </cell>
          <cell r="C120" t="str">
            <v>O&amp;M - G&amp;A</v>
          </cell>
          <cell r="H120" t="str">
            <v>Human Resources</v>
          </cell>
          <cell r="K120">
            <v>-26722.720000000001</v>
          </cell>
          <cell r="L120">
            <v>-33720.379999999997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-60443.1</v>
          </cell>
        </row>
        <row r="121">
          <cell r="A121" t="str">
            <v>GA_CST_CT</v>
          </cell>
          <cell r="B121" t="str">
            <v>Corporate</v>
          </cell>
          <cell r="C121" t="str">
            <v>O&amp;M - G&amp;A</v>
          </cell>
          <cell r="H121" t="str">
            <v>Human Resources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 t="str">
            <v>GA_CST_CT</v>
          </cell>
          <cell r="B122" t="str">
            <v>Corporate</v>
          </cell>
          <cell r="C122" t="str">
            <v>O&amp;M - G&amp;A</v>
          </cell>
          <cell r="H122" t="str">
            <v>Human Resources</v>
          </cell>
          <cell r="K122">
            <v>4499.01</v>
          </cell>
          <cell r="L122">
            <v>4380.8999999999996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8879.91</v>
          </cell>
        </row>
        <row r="123">
          <cell r="A123" t="str">
            <v>GA_CST_CT</v>
          </cell>
          <cell r="B123" t="str">
            <v>Corporate</v>
          </cell>
          <cell r="C123" t="str">
            <v>O&amp;M - G&amp;A</v>
          </cell>
          <cell r="H123" t="str">
            <v>Human Resources</v>
          </cell>
          <cell r="K123">
            <v>-4499.01</v>
          </cell>
          <cell r="L123">
            <v>-4380.8999999999996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-8879.91</v>
          </cell>
        </row>
        <row r="124">
          <cell r="A124" t="str">
            <v>GA_CST_CT</v>
          </cell>
          <cell r="B124" t="str">
            <v>Corporate</v>
          </cell>
          <cell r="C124" t="str">
            <v>O&amp;M - G&amp;A</v>
          </cell>
          <cell r="H124" t="str">
            <v>Human Resources</v>
          </cell>
          <cell r="K124">
            <v>0</v>
          </cell>
          <cell r="L124">
            <v>9553.7000000000007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9553.7000000000007</v>
          </cell>
        </row>
        <row r="125">
          <cell r="A125" t="str">
            <v>GA_CST_CT</v>
          </cell>
          <cell r="B125" t="str">
            <v>Corporate</v>
          </cell>
          <cell r="C125" t="str">
            <v>O&amp;M - G&amp;A</v>
          </cell>
          <cell r="H125" t="str">
            <v>Human Resources</v>
          </cell>
          <cell r="K125">
            <v>84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84</v>
          </cell>
        </row>
        <row r="126">
          <cell r="A126" t="str">
            <v>GA_CST_CT</v>
          </cell>
          <cell r="B126" t="str">
            <v>Corporate</v>
          </cell>
          <cell r="C126" t="str">
            <v>O&amp;M - G&amp;A</v>
          </cell>
          <cell r="H126" t="str">
            <v>Human Resources</v>
          </cell>
          <cell r="K126">
            <v>486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486</v>
          </cell>
        </row>
        <row r="127">
          <cell r="A127" t="str">
            <v>GA_CST_CT</v>
          </cell>
          <cell r="B127" t="str">
            <v>Corporate</v>
          </cell>
          <cell r="C127" t="str">
            <v>O&amp;M - G&amp;A</v>
          </cell>
          <cell r="H127" t="str">
            <v>Human Resources</v>
          </cell>
          <cell r="K127">
            <v>1986.04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1986.04</v>
          </cell>
        </row>
        <row r="128">
          <cell r="A128" t="str">
            <v>GA_CST_CT</v>
          </cell>
          <cell r="B128" t="str">
            <v>Corporate</v>
          </cell>
          <cell r="C128" t="str">
            <v>O&amp;M - G&amp;A</v>
          </cell>
          <cell r="H128" t="str">
            <v>HR Benefits &amp; Bonus</v>
          </cell>
          <cell r="K128">
            <v>-246084.57</v>
          </cell>
          <cell r="L128">
            <v>-260427.46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-506512.03</v>
          </cell>
        </row>
        <row r="129">
          <cell r="A129" t="str">
            <v>GA_CST_CT</v>
          </cell>
          <cell r="B129" t="str">
            <v>Corporate</v>
          </cell>
          <cell r="C129" t="str">
            <v>O&amp;M - G&amp;A</v>
          </cell>
          <cell r="H129" t="str">
            <v>HR Benefits &amp; Bonus</v>
          </cell>
          <cell r="K129">
            <v>227327.28</v>
          </cell>
          <cell r="L129">
            <v>188222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415549.28</v>
          </cell>
        </row>
        <row r="130">
          <cell r="A130" t="str">
            <v>GA_CST_CT</v>
          </cell>
          <cell r="B130" t="str">
            <v>Corporate</v>
          </cell>
          <cell r="C130" t="str">
            <v>O&amp;M - G&amp;A</v>
          </cell>
          <cell r="H130" t="str">
            <v>HR Benefits &amp; Bonus</v>
          </cell>
          <cell r="K130">
            <v>96367.32</v>
          </cell>
          <cell r="L130">
            <v>61063.68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157431</v>
          </cell>
        </row>
        <row r="131">
          <cell r="A131" t="str">
            <v>GA_CST_CT</v>
          </cell>
          <cell r="B131" t="str">
            <v>Corporate</v>
          </cell>
          <cell r="C131" t="str">
            <v>O&amp;M - G&amp;A</v>
          </cell>
          <cell r="H131" t="str">
            <v>HR Benefits &amp; Bonus</v>
          </cell>
          <cell r="K131">
            <v>23703.66</v>
          </cell>
          <cell r="L131">
            <v>64196.65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87900.31</v>
          </cell>
        </row>
        <row r="132">
          <cell r="A132" t="str">
            <v>GA_CST_CT</v>
          </cell>
          <cell r="B132" t="str">
            <v>Corporate</v>
          </cell>
          <cell r="C132" t="str">
            <v>O&amp;M - G&amp;A</v>
          </cell>
          <cell r="H132" t="str">
            <v>HR Benefits &amp; Bonus</v>
          </cell>
          <cell r="K132">
            <v>5160.84</v>
          </cell>
          <cell r="L132">
            <v>2853.14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8013.98</v>
          </cell>
        </row>
        <row r="133">
          <cell r="A133" t="str">
            <v>GA_CST_CT</v>
          </cell>
          <cell r="B133" t="str">
            <v>Corporate</v>
          </cell>
          <cell r="C133" t="str">
            <v>O&amp;M - G&amp;A</v>
          </cell>
          <cell r="H133" t="str">
            <v>HR Benefits &amp; Bonus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A134" t="str">
            <v>GA_CST_CT</v>
          </cell>
          <cell r="B134" t="str">
            <v>Corporate</v>
          </cell>
          <cell r="C134" t="str">
            <v>O&amp;M - G&amp;A</v>
          </cell>
          <cell r="H134" t="str">
            <v>HR Benefits &amp; Bonus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 t="str">
            <v>GA_CST_CT</v>
          </cell>
          <cell r="B135" t="str">
            <v>Corporate</v>
          </cell>
          <cell r="C135" t="str">
            <v>O&amp;M - G&amp;A</v>
          </cell>
          <cell r="H135" t="str">
            <v>HR Benefits &amp; Bonus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A136" t="str">
            <v>GA_CST_CT</v>
          </cell>
          <cell r="B136" t="str">
            <v>Corporate</v>
          </cell>
          <cell r="C136" t="str">
            <v>O&amp;M - G&amp;A</v>
          </cell>
          <cell r="H136" t="str">
            <v>Legal</v>
          </cell>
          <cell r="K136">
            <v>56993.91</v>
          </cell>
          <cell r="L136">
            <v>58333.95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115327.86</v>
          </cell>
        </row>
        <row r="137">
          <cell r="A137" t="str">
            <v>GA_CST_CT</v>
          </cell>
          <cell r="B137" t="str">
            <v>Corporate</v>
          </cell>
          <cell r="C137" t="str">
            <v>O&amp;M - G&amp;A</v>
          </cell>
          <cell r="H137" t="str">
            <v>Legal</v>
          </cell>
          <cell r="K137">
            <v>-66191.179999999993</v>
          </cell>
          <cell r="L137">
            <v>-75914.03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-142105.21</v>
          </cell>
        </row>
        <row r="138">
          <cell r="A138" t="str">
            <v>GA_CST_CT</v>
          </cell>
          <cell r="B138" t="str">
            <v>Corporate</v>
          </cell>
          <cell r="C138" t="str">
            <v>O&amp;M - G&amp;A</v>
          </cell>
          <cell r="H138" t="str">
            <v>Legal</v>
          </cell>
          <cell r="K138">
            <v>0</v>
          </cell>
          <cell r="L138">
            <v>17580.080000000002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17580.080000000002</v>
          </cell>
        </row>
        <row r="139">
          <cell r="A139" t="str">
            <v>GA_CST_CT</v>
          </cell>
          <cell r="B139" t="str">
            <v>Corporate</v>
          </cell>
          <cell r="C139" t="str">
            <v>O&amp;M - G&amp;A</v>
          </cell>
          <cell r="H139" t="str">
            <v>Legal</v>
          </cell>
          <cell r="K139">
            <v>168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168</v>
          </cell>
        </row>
        <row r="140">
          <cell r="A140" t="str">
            <v>GA_CST_CT</v>
          </cell>
          <cell r="B140" t="str">
            <v>Corporate</v>
          </cell>
          <cell r="C140" t="str">
            <v>O&amp;M - G&amp;A</v>
          </cell>
          <cell r="H140" t="str">
            <v>Legal</v>
          </cell>
          <cell r="K140">
            <v>954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954</v>
          </cell>
        </row>
        <row r="141">
          <cell r="A141" t="str">
            <v>GA_CST_CT</v>
          </cell>
          <cell r="B141" t="str">
            <v>Corporate</v>
          </cell>
          <cell r="C141" t="str">
            <v>O&amp;M - G&amp;A</v>
          </cell>
          <cell r="H141" t="str">
            <v>Legal</v>
          </cell>
          <cell r="K141">
            <v>8075.27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8075.27</v>
          </cell>
        </row>
        <row r="142">
          <cell r="A142" t="str">
            <v>GA_CST_CT</v>
          </cell>
          <cell r="B142" t="str">
            <v>Corporate</v>
          </cell>
          <cell r="C142" t="str">
            <v>O&amp;M - G&amp;A</v>
          </cell>
          <cell r="H142" t="str">
            <v>Finance</v>
          </cell>
          <cell r="K142">
            <v>38750</v>
          </cell>
          <cell r="L142">
            <v>38750.31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77500.31</v>
          </cell>
        </row>
        <row r="143">
          <cell r="A143" t="str">
            <v>GA_CST_CT</v>
          </cell>
          <cell r="B143" t="str">
            <v>Corporate</v>
          </cell>
          <cell r="C143" t="str">
            <v>O&amp;M - G&amp;A</v>
          </cell>
          <cell r="H143" t="str">
            <v>Finance</v>
          </cell>
          <cell r="K143">
            <v>-42466.18</v>
          </cell>
          <cell r="L143">
            <v>-52653.37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-95119.55</v>
          </cell>
        </row>
        <row r="144">
          <cell r="A144" t="str">
            <v>GA_CST_CT</v>
          </cell>
          <cell r="B144" t="str">
            <v>Corporate</v>
          </cell>
          <cell r="C144" t="str">
            <v>O&amp;M - G&amp;A</v>
          </cell>
          <cell r="H144" t="str">
            <v>Finance</v>
          </cell>
          <cell r="K144">
            <v>0</v>
          </cell>
          <cell r="L144">
            <v>13903.06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13903.06</v>
          </cell>
        </row>
        <row r="145">
          <cell r="A145" t="str">
            <v>GA_CST_CT</v>
          </cell>
          <cell r="B145" t="str">
            <v>Corporate</v>
          </cell>
          <cell r="C145" t="str">
            <v>O&amp;M - G&amp;A</v>
          </cell>
          <cell r="H145" t="str">
            <v>Finance</v>
          </cell>
          <cell r="K145">
            <v>126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126</v>
          </cell>
        </row>
        <row r="146">
          <cell r="A146" t="str">
            <v>GA_CST_CT</v>
          </cell>
          <cell r="B146" t="str">
            <v>Corporate</v>
          </cell>
          <cell r="C146" t="str">
            <v>O&amp;M - G&amp;A</v>
          </cell>
          <cell r="H146" t="str">
            <v>Finance</v>
          </cell>
          <cell r="K146">
            <v>688.5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688.5</v>
          </cell>
        </row>
        <row r="147">
          <cell r="A147" t="str">
            <v>GA_CST_CT</v>
          </cell>
          <cell r="B147" t="str">
            <v>Corporate</v>
          </cell>
          <cell r="C147" t="str">
            <v>O&amp;M - G&amp;A</v>
          </cell>
          <cell r="H147" t="str">
            <v>Finance</v>
          </cell>
          <cell r="K147">
            <v>2901.68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2901.68</v>
          </cell>
        </row>
        <row r="148">
          <cell r="A148" t="str">
            <v>GA_CST_CT</v>
          </cell>
          <cell r="B148" t="str">
            <v>Corporate</v>
          </cell>
          <cell r="C148" t="str">
            <v>O&amp;M - G&amp;A</v>
          </cell>
          <cell r="H148" t="str">
            <v>Operations and Engineering</v>
          </cell>
          <cell r="K148">
            <v>43333.32</v>
          </cell>
          <cell r="L148">
            <v>52371.77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95705.09</v>
          </cell>
        </row>
        <row r="149">
          <cell r="A149" t="str">
            <v>GA_CST_CT</v>
          </cell>
          <cell r="B149" t="str">
            <v>Corporate</v>
          </cell>
          <cell r="C149" t="str">
            <v>O&amp;M - G&amp;A</v>
          </cell>
          <cell r="H149" t="str">
            <v>Operations and Engineering</v>
          </cell>
          <cell r="K149">
            <v>-47578.91</v>
          </cell>
          <cell r="L149">
            <v>-72128.789999999994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-119707.7</v>
          </cell>
        </row>
        <row r="150">
          <cell r="A150" t="str">
            <v>GA_CST_CT</v>
          </cell>
          <cell r="B150" t="str">
            <v>Corporate</v>
          </cell>
          <cell r="C150" t="str">
            <v>O&amp;M - G&amp;A</v>
          </cell>
          <cell r="H150" t="str">
            <v>Operations and Engineering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A151" t="str">
            <v>GA_CST_CT</v>
          </cell>
          <cell r="B151" t="str">
            <v>Corporate</v>
          </cell>
          <cell r="C151" t="str">
            <v>O&amp;M - G&amp;A</v>
          </cell>
          <cell r="H151" t="str">
            <v>Operations and Engineering</v>
          </cell>
          <cell r="K151">
            <v>0</v>
          </cell>
          <cell r="L151">
            <v>19757.02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19757.02</v>
          </cell>
        </row>
        <row r="152">
          <cell r="A152" t="str">
            <v>GA_CST_CT</v>
          </cell>
          <cell r="B152" t="str">
            <v>Corporate</v>
          </cell>
          <cell r="C152" t="str">
            <v>O&amp;M - G&amp;A</v>
          </cell>
          <cell r="H152" t="str">
            <v>Operations and Engineering</v>
          </cell>
          <cell r="K152">
            <v>126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126</v>
          </cell>
        </row>
        <row r="153">
          <cell r="A153" t="str">
            <v>GA_CST_CT</v>
          </cell>
          <cell r="B153" t="str">
            <v>Corporate</v>
          </cell>
          <cell r="C153" t="str">
            <v>O&amp;M - G&amp;A</v>
          </cell>
          <cell r="H153" t="str">
            <v>Operations and Engineering</v>
          </cell>
          <cell r="K153">
            <v>729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729</v>
          </cell>
        </row>
        <row r="154">
          <cell r="A154" t="str">
            <v>GA_CST_CT</v>
          </cell>
          <cell r="B154" t="str">
            <v>Corporate</v>
          </cell>
          <cell r="C154" t="str">
            <v>O&amp;M - G&amp;A</v>
          </cell>
          <cell r="H154" t="str">
            <v>Operations and Engineering</v>
          </cell>
          <cell r="K154">
            <v>3390.59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3390.59</v>
          </cell>
        </row>
        <row r="155">
          <cell r="A155" t="str">
            <v>GA_CST_CT</v>
          </cell>
          <cell r="B155" t="str">
            <v>Corporate</v>
          </cell>
          <cell r="C155" t="str">
            <v>O&amp;M - G&amp;A</v>
          </cell>
          <cell r="H155" t="str">
            <v>Commercial</v>
          </cell>
          <cell r="K155">
            <v>46250</v>
          </cell>
          <cell r="L155">
            <v>46250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92500</v>
          </cell>
        </row>
        <row r="156">
          <cell r="A156" t="str">
            <v>GA_CST_CT</v>
          </cell>
          <cell r="B156" t="str">
            <v>Corporate</v>
          </cell>
          <cell r="C156" t="str">
            <v>O&amp;M - G&amp;A</v>
          </cell>
          <cell r="H156" t="str">
            <v>Commercial</v>
          </cell>
          <cell r="K156">
            <v>-50569.31</v>
          </cell>
          <cell r="L156">
            <v>-62516.29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-113085.6</v>
          </cell>
        </row>
        <row r="157">
          <cell r="A157" t="str">
            <v>GA_CST_CT</v>
          </cell>
          <cell r="B157" t="str">
            <v>Corporate</v>
          </cell>
          <cell r="C157" t="str">
            <v>O&amp;M - G&amp;A</v>
          </cell>
          <cell r="H157" t="str">
            <v>Commercial</v>
          </cell>
          <cell r="K157">
            <v>0</v>
          </cell>
          <cell r="L157">
            <v>16266.29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16266.29</v>
          </cell>
        </row>
        <row r="158">
          <cell r="A158" t="str">
            <v>GA_CST_CT</v>
          </cell>
          <cell r="B158" t="str">
            <v>Corporate</v>
          </cell>
          <cell r="C158" t="str">
            <v>O&amp;M - G&amp;A</v>
          </cell>
          <cell r="H158" t="str">
            <v>Commercial</v>
          </cell>
          <cell r="K158">
            <v>126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126</v>
          </cell>
        </row>
        <row r="159">
          <cell r="A159" t="str">
            <v>GA_CST_CT</v>
          </cell>
          <cell r="B159" t="str">
            <v>Corporate</v>
          </cell>
          <cell r="C159" t="str">
            <v>O&amp;M - G&amp;A</v>
          </cell>
          <cell r="H159" t="str">
            <v>Commercial</v>
          </cell>
          <cell r="K159">
            <v>729.01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729.01</v>
          </cell>
        </row>
        <row r="160">
          <cell r="A160" t="str">
            <v>GA_CST_CT</v>
          </cell>
          <cell r="B160" t="str">
            <v>Corporate</v>
          </cell>
          <cell r="C160" t="str">
            <v>O&amp;M - G&amp;A</v>
          </cell>
          <cell r="H160" t="str">
            <v>Commercial</v>
          </cell>
          <cell r="K160">
            <v>3464.3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3464.3</v>
          </cell>
        </row>
        <row r="161">
          <cell r="A161" t="str">
            <v>GA_CST_CT</v>
          </cell>
          <cell r="B161" t="str">
            <v>Corporate</v>
          </cell>
          <cell r="C161" t="str">
            <v>O&amp;M - G&amp;A</v>
          </cell>
          <cell r="H161" t="str">
            <v>Accounting</v>
          </cell>
          <cell r="K161">
            <v>73700.13</v>
          </cell>
          <cell r="L161">
            <v>74478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148178.13</v>
          </cell>
        </row>
        <row r="162">
          <cell r="A162" t="str">
            <v>GA_CST_CT</v>
          </cell>
          <cell r="B162" t="str">
            <v>Corporate</v>
          </cell>
          <cell r="C162" t="str">
            <v>O&amp;M - G&amp;A</v>
          </cell>
          <cell r="H162" t="str">
            <v>Accounting</v>
          </cell>
          <cell r="K162">
            <v>98.99</v>
          </cell>
          <cell r="L162">
            <v>158.32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257.31</v>
          </cell>
        </row>
        <row r="163">
          <cell r="A163" t="str">
            <v>GA_CST_CT</v>
          </cell>
          <cell r="B163" t="str">
            <v>Corporate</v>
          </cell>
          <cell r="C163" t="str">
            <v>O&amp;M - G&amp;A</v>
          </cell>
          <cell r="H163" t="str">
            <v>Accounting</v>
          </cell>
          <cell r="K163">
            <v>-81384.41</v>
          </cell>
          <cell r="L163">
            <v>-97697.44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-179081.85</v>
          </cell>
        </row>
        <row r="164">
          <cell r="A164" t="str">
            <v>GA_CST_CT</v>
          </cell>
          <cell r="B164" t="str">
            <v>Corporate</v>
          </cell>
          <cell r="C164" t="str">
            <v>O&amp;M - G&amp;A</v>
          </cell>
          <cell r="H164" t="str">
            <v>Accounting</v>
          </cell>
          <cell r="K164">
            <v>0</v>
          </cell>
          <cell r="L164">
            <v>23061.119999999999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23061.119999999999</v>
          </cell>
        </row>
        <row r="165">
          <cell r="A165" t="str">
            <v>GA_CST_CT</v>
          </cell>
          <cell r="B165" t="str">
            <v>Corporate</v>
          </cell>
          <cell r="C165" t="str">
            <v>O&amp;M - G&amp;A</v>
          </cell>
          <cell r="H165" t="str">
            <v>Accounting</v>
          </cell>
          <cell r="K165">
            <v>318.98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318.98</v>
          </cell>
        </row>
        <row r="166">
          <cell r="A166" t="str">
            <v>GA_CST_CT</v>
          </cell>
          <cell r="B166" t="str">
            <v>Corporate</v>
          </cell>
          <cell r="C166" t="str">
            <v>O&amp;M - G&amp;A</v>
          </cell>
          <cell r="H166" t="str">
            <v>Accounting</v>
          </cell>
          <cell r="K166">
            <v>1737.76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1737.76</v>
          </cell>
        </row>
        <row r="167">
          <cell r="A167" t="str">
            <v>GA_CST_CT</v>
          </cell>
          <cell r="B167" t="str">
            <v>Corporate</v>
          </cell>
          <cell r="C167" t="str">
            <v>O&amp;M - G&amp;A</v>
          </cell>
          <cell r="H167" t="str">
            <v>Accounting</v>
          </cell>
          <cell r="K167">
            <v>5528.55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5528.55</v>
          </cell>
        </row>
        <row r="168">
          <cell r="A168" t="str">
            <v>OM_CST_CT</v>
          </cell>
          <cell r="B168" t="str">
            <v>Corporate</v>
          </cell>
          <cell r="C168" t="str">
            <v>O&amp;M - G&amp;A</v>
          </cell>
          <cell r="H168" t="str">
            <v>Pecos Gathering system</v>
          </cell>
          <cell r="K168">
            <v>57939.62</v>
          </cell>
          <cell r="L168">
            <v>62977.26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120916.88</v>
          </cell>
        </row>
        <row r="169">
          <cell r="A169" t="str">
            <v>OM_CST_CT</v>
          </cell>
          <cell r="B169" t="str">
            <v>Corporate</v>
          </cell>
          <cell r="C169" t="str">
            <v>O&amp;M - G&amp;A</v>
          </cell>
          <cell r="H169" t="str">
            <v>Pecos Gathering system</v>
          </cell>
          <cell r="K169">
            <v>4438.08</v>
          </cell>
          <cell r="L169">
            <v>8143.08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12581.16</v>
          </cell>
        </row>
        <row r="170">
          <cell r="A170" t="str">
            <v>OM_CST_CT</v>
          </cell>
          <cell r="B170" t="str">
            <v>Corporate</v>
          </cell>
          <cell r="C170" t="str">
            <v>O&amp;M - G&amp;A</v>
          </cell>
          <cell r="H170" t="str">
            <v>Pecos Gathering system</v>
          </cell>
          <cell r="K170">
            <v>-68760.37</v>
          </cell>
          <cell r="L170">
            <v>-77265.039999999994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-146025.40999999997</v>
          </cell>
        </row>
        <row r="171">
          <cell r="A171" t="str">
            <v>OM_CST_CT</v>
          </cell>
          <cell r="B171" t="str">
            <v>Corporate</v>
          </cell>
          <cell r="C171" t="str">
            <v>O&amp;M - G&amp;A</v>
          </cell>
          <cell r="H171" t="str">
            <v>Pecos Gathering system</v>
          </cell>
          <cell r="K171">
            <v>3400</v>
          </cell>
          <cell r="L171">
            <v>3400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6800</v>
          </cell>
        </row>
        <row r="172">
          <cell r="A172" t="str">
            <v>OM_CST_CT</v>
          </cell>
          <cell r="B172" t="str">
            <v>Corporate</v>
          </cell>
          <cell r="C172" t="str">
            <v>O&amp;M - G&amp;A</v>
          </cell>
          <cell r="H172" t="str">
            <v>Pecos Gathering system</v>
          </cell>
          <cell r="K172">
            <v>-3400</v>
          </cell>
          <cell r="L172">
            <v>-3400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-6800</v>
          </cell>
        </row>
        <row r="173">
          <cell r="A173" t="str">
            <v>OM_CST_CT</v>
          </cell>
          <cell r="B173" t="str">
            <v>Corporate</v>
          </cell>
          <cell r="C173" t="str">
            <v>O&amp;M - G&amp;A</v>
          </cell>
          <cell r="H173" t="str">
            <v>Pecos Gathering system</v>
          </cell>
          <cell r="K173">
            <v>0</v>
          </cell>
          <cell r="L173">
            <v>6144.7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6144.7</v>
          </cell>
        </row>
        <row r="174">
          <cell r="A174" t="str">
            <v>OM_CST_CT</v>
          </cell>
          <cell r="B174" t="str">
            <v>Corporate</v>
          </cell>
          <cell r="C174" t="str">
            <v>O&amp;M - G&amp;A</v>
          </cell>
          <cell r="H174" t="str">
            <v>Pecos Gathering system</v>
          </cell>
          <cell r="K174">
            <v>210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210</v>
          </cell>
        </row>
        <row r="175">
          <cell r="A175" t="str">
            <v>OM_CST_CT</v>
          </cell>
          <cell r="B175" t="str">
            <v>Corporate</v>
          </cell>
          <cell r="C175" t="str">
            <v>O&amp;M - G&amp;A</v>
          </cell>
          <cell r="H175" t="str">
            <v>Pecos Gathering system</v>
          </cell>
          <cell r="K175">
            <v>1244.45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1244.45</v>
          </cell>
        </row>
        <row r="176">
          <cell r="A176" t="str">
            <v>OM_CST_CT</v>
          </cell>
          <cell r="B176" t="str">
            <v>Corporate</v>
          </cell>
          <cell r="C176" t="str">
            <v>O&amp;M - G&amp;A</v>
          </cell>
          <cell r="H176" t="str">
            <v>Pecos Gathering system</v>
          </cell>
          <cell r="K176">
            <v>4928.22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4928.22</v>
          </cell>
        </row>
        <row r="177">
          <cell r="A177" t="str">
            <v>OM_CST_CT</v>
          </cell>
          <cell r="B177" t="str">
            <v>Corporate</v>
          </cell>
          <cell r="C177" t="str">
            <v>O&amp;M - G&amp;A</v>
          </cell>
          <cell r="H177" t="str">
            <v>Pecos Processing Plant</v>
          </cell>
          <cell r="K177">
            <v>93263.02</v>
          </cell>
          <cell r="L177">
            <v>88292.25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181555.27000000002</v>
          </cell>
        </row>
        <row r="178">
          <cell r="A178" t="str">
            <v>OM_CST_CT</v>
          </cell>
          <cell r="B178" t="str">
            <v>Corporate</v>
          </cell>
          <cell r="C178" t="str">
            <v>O&amp;M - G&amp;A</v>
          </cell>
          <cell r="H178" t="str">
            <v>Pecos Processing Plant</v>
          </cell>
          <cell r="K178">
            <v>14912.64</v>
          </cell>
          <cell r="L178">
            <v>14912.64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29825.279999999999</v>
          </cell>
        </row>
        <row r="179">
          <cell r="A179" t="str">
            <v>OM_CST_CT</v>
          </cell>
          <cell r="B179" t="str">
            <v>Corporate</v>
          </cell>
          <cell r="C179" t="str">
            <v>O&amp;M - G&amp;A</v>
          </cell>
          <cell r="H179" t="str">
            <v>Pecos Processing Plant</v>
          </cell>
          <cell r="K179">
            <v>-119126.23</v>
          </cell>
          <cell r="L179">
            <v>-111637.67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-230763.9</v>
          </cell>
        </row>
        <row r="180">
          <cell r="A180" t="str">
            <v>OM_CST_CT</v>
          </cell>
          <cell r="B180" t="str">
            <v>Corporate</v>
          </cell>
          <cell r="C180" t="str">
            <v>O&amp;M - G&amp;A</v>
          </cell>
          <cell r="H180" t="str">
            <v>Pecos Processing Plant</v>
          </cell>
          <cell r="K180">
            <v>4300</v>
          </cell>
          <cell r="L180">
            <v>4300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8600</v>
          </cell>
        </row>
        <row r="181">
          <cell r="A181" t="str">
            <v>OM_CST_CT</v>
          </cell>
          <cell r="B181" t="str">
            <v>Corporate</v>
          </cell>
          <cell r="C181" t="str">
            <v>O&amp;M - G&amp;A</v>
          </cell>
          <cell r="H181" t="str">
            <v>Pecos Processing Plant</v>
          </cell>
          <cell r="K181">
            <v>-4300</v>
          </cell>
          <cell r="L181">
            <v>-4300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-8600</v>
          </cell>
        </row>
        <row r="182">
          <cell r="A182" t="str">
            <v>OM_CST_CT</v>
          </cell>
          <cell r="B182" t="str">
            <v>Corporate</v>
          </cell>
          <cell r="C182" t="str">
            <v>O&amp;M - G&amp;A</v>
          </cell>
          <cell r="H182" t="str">
            <v>Pecos Processing Plant</v>
          </cell>
          <cell r="K182">
            <v>0</v>
          </cell>
          <cell r="L182">
            <v>8432.7800000000007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8432.7800000000007</v>
          </cell>
        </row>
        <row r="183">
          <cell r="A183" t="str">
            <v>OM_CST_CT</v>
          </cell>
          <cell r="B183" t="str">
            <v>Corporate</v>
          </cell>
          <cell r="C183" t="str">
            <v>O&amp;M - G&amp;A</v>
          </cell>
          <cell r="H183" t="str">
            <v>Pecos Processing Plant</v>
          </cell>
          <cell r="K183">
            <v>336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336</v>
          </cell>
        </row>
        <row r="184">
          <cell r="A184" t="str">
            <v>OM_CST_CT</v>
          </cell>
          <cell r="B184" t="str">
            <v>Corporate</v>
          </cell>
          <cell r="C184" t="str">
            <v>O&amp;M - G&amp;A</v>
          </cell>
          <cell r="H184" t="str">
            <v>Pecos Processing Plant</v>
          </cell>
          <cell r="K184">
            <v>2217.9499999999998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2217.9499999999998</v>
          </cell>
        </row>
        <row r="185">
          <cell r="A185" t="str">
            <v>OM_CST_CT</v>
          </cell>
          <cell r="B185" t="str">
            <v>Corporate</v>
          </cell>
          <cell r="C185" t="str">
            <v>O&amp;M - G&amp;A</v>
          </cell>
          <cell r="H185" t="str">
            <v>Pecos Processing Plant</v>
          </cell>
          <cell r="K185">
            <v>8396.6200000000008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8396.6200000000008</v>
          </cell>
        </row>
        <row r="186">
          <cell r="A186" t="str">
            <v>OM_CST_CT</v>
          </cell>
          <cell r="B186" t="str">
            <v>Corporate</v>
          </cell>
          <cell r="C186" t="str">
            <v>O&amp;M - G&amp;A</v>
          </cell>
          <cell r="H186" t="str">
            <v>Lincoln County Processing Plant</v>
          </cell>
          <cell r="K186">
            <v>55272.88</v>
          </cell>
          <cell r="L186">
            <v>73668.55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128941.43</v>
          </cell>
        </row>
        <row r="187">
          <cell r="A187" t="str">
            <v>OM_CST_CT</v>
          </cell>
          <cell r="B187" t="str">
            <v>Corporate</v>
          </cell>
          <cell r="C187" t="str">
            <v>O&amp;M - G&amp;A</v>
          </cell>
          <cell r="H187" t="str">
            <v>Lincoln County Processing Plant</v>
          </cell>
          <cell r="K187">
            <v>15811.7</v>
          </cell>
          <cell r="L187">
            <v>21848.94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37660.639999999999</v>
          </cell>
        </row>
        <row r="188">
          <cell r="A188" t="str">
            <v>OM_CST_CT</v>
          </cell>
          <cell r="B188" t="str">
            <v>Corporate</v>
          </cell>
          <cell r="C188" t="str">
            <v>O&amp;M - G&amp;A</v>
          </cell>
          <cell r="H188" t="str">
            <v>Lincoln County Processing Plant</v>
          </cell>
          <cell r="K188">
            <v>-77822.48</v>
          </cell>
          <cell r="L188">
            <v>-110424.36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-188246.84</v>
          </cell>
        </row>
        <row r="189">
          <cell r="A189" t="str">
            <v>OM_CST_CT</v>
          </cell>
          <cell r="B189" t="str">
            <v>Corporate</v>
          </cell>
          <cell r="C189" t="str">
            <v>O&amp;M - G&amp;A</v>
          </cell>
          <cell r="H189" t="str">
            <v>Lincoln County Processing Plant</v>
          </cell>
          <cell r="K189">
            <v>0</v>
          </cell>
          <cell r="L189">
            <v>14906.87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14906.87</v>
          </cell>
        </row>
        <row r="190">
          <cell r="A190" t="str">
            <v>OM_CST_CT</v>
          </cell>
          <cell r="B190" t="str">
            <v>Corporate</v>
          </cell>
          <cell r="C190" t="str">
            <v>O&amp;M - G&amp;A</v>
          </cell>
          <cell r="H190" t="str">
            <v>Lincoln County Processing Plant</v>
          </cell>
          <cell r="K190">
            <v>383.93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383.93</v>
          </cell>
        </row>
        <row r="191">
          <cell r="A191" t="str">
            <v>OM_CST_CT</v>
          </cell>
          <cell r="B191" t="str">
            <v>Corporate</v>
          </cell>
          <cell r="C191" t="str">
            <v>O&amp;M - G&amp;A</v>
          </cell>
          <cell r="H191" t="str">
            <v>Lincoln County Processing Plant</v>
          </cell>
          <cell r="K191">
            <v>1190.06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1190.06</v>
          </cell>
        </row>
        <row r="192">
          <cell r="A192" t="str">
            <v>OM_CST_CT</v>
          </cell>
          <cell r="B192" t="str">
            <v>Corporate</v>
          </cell>
          <cell r="C192" t="str">
            <v>O&amp;M - G&amp;A</v>
          </cell>
          <cell r="H192" t="str">
            <v>Lincoln County Processing Plant</v>
          </cell>
          <cell r="K192">
            <v>5163.91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5163.91</v>
          </cell>
        </row>
        <row r="193">
          <cell r="A193" t="str">
            <v>OM_CST_CT</v>
          </cell>
          <cell r="B193" t="str">
            <v>Corporate</v>
          </cell>
          <cell r="C193" t="str">
            <v>O&amp;M - G&amp;A</v>
          </cell>
          <cell r="H193" t="str">
            <v>MT OLIVE GATHERING SYSTEM</v>
          </cell>
          <cell r="K193">
            <v>0</v>
          </cell>
          <cell r="L193">
            <v>2074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2074</v>
          </cell>
        </row>
        <row r="194">
          <cell r="A194" t="str">
            <v>OM_CST_CT</v>
          </cell>
          <cell r="B194" t="str">
            <v>Corporate</v>
          </cell>
          <cell r="C194" t="str">
            <v>O&amp;M - G&amp;A</v>
          </cell>
          <cell r="H194" t="str">
            <v>MT OLIVE GATHERING SYSTEM</v>
          </cell>
          <cell r="K194">
            <v>0</v>
          </cell>
          <cell r="L194">
            <v>714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714</v>
          </cell>
        </row>
        <row r="195">
          <cell r="A195" t="str">
            <v>OM_CST_CT</v>
          </cell>
          <cell r="B195" t="str">
            <v>Corporate</v>
          </cell>
          <cell r="C195" t="str">
            <v>O&amp;M - G&amp;A</v>
          </cell>
          <cell r="H195" t="str">
            <v>MT OLIVE GATHERING SYSTEM</v>
          </cell>
          <cell r="K195">
            <v>0</v>
          </cell>
          <cell r="L195">
            <v>-3093.3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-3093.3</v>
          </cell>
        </row>
        <row r="196">
          <cell r="A196" t="str">
            <v>OM_CST_CT</v>
          </cell>
          <cell r="B196" t="str">
            <v>Corporate</v>
          </cell>
          <cell r="C196" t="str">
            <v>O&amp;M - G&amp;A</v>
          </cell>
          <cell r="H196" t="str">
            <v>MT OLIVE GATHERING SYSTEM</v>
          </cell>
          <cell r="K196">
            <v>0</v>
          </cell>
          <cell r="L196">
            <v>305.3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305.3</v>
          </cell>
        </row>
        <row r="197">
          <cell r="A197" t="str">
            <v>GA_CST_CT</v>
          </cell>
          <cell r="B197" t="str">
            <v>PTPB</v>
          </cell>
          <cell r="C197" t="str">
            <v>O&amp;M - G&amp;A</v>
          </cell>
          <cell r="H197" t="str">
            <v>Executive</v>
          </cell>
          <cell r="K197">
            <v>1153</v>
          </cell>
          <cell r="L197">
            <v>1157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2310</v>
          </cell>
        </row>
        <row r="198">
          <cell r="A198" t="str">
            <v>GA_CST_CT</v>
          </cell>
          <cell r="B198" t="str">
            <v>PTPB</v>
          </cell>
          <cell r="C198" t="str">
            <v>O&amp;M - G&amp;A</v>
          </cell>
          <cell r="H198" t="str">
            <v>Executive</v>
          </cell>
          <cell r="K198">
            <v>108.94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108.94</v>
          </cell>
        </row>
        <row r="199">
          <cell r="A199" t="str">
            <v>GA_CST_CT</v>
          </cell>
          <cell r="B199" t="str">
            <v>PTPB</v>
          </cell>
          <cell r="C199" t="str">
            <v>O&amp;M - G&amp;A</v>
          </cell>
          <cell r="H199" t="str">
            <v>Executive</v>
          </cell>
          <cell r="K199">
            <v>2019.75</v>
          </cell>
          <cell r="L199">
            <v>1800.41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3820.16</v>
          </cell>
        </row>
        <row r="200">
          <cell r="A200" t="str">
            <v>GA_CST_CT</v>
          </cell>
          <cell r="B200" t="str">
            <v>PTPB</v>
          </cell>
          <cell r="C200" t="str">
            <v>O&amp;M - G&amp;A</v>
          </cell>
          <cell r="H200" t="str">
            <v>Executive</v>
          </cell>
          <cell r="K200">
            <v>1651</v>
          </cell>
          <cell r="L200">
            <v>1651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3302</v>
          </cell>
        </row>
        <row r="201">
          <cell r="A201" t="str">
            <v>GA_CST_CT</v>
          </cell>
          <cell r="B201" t="str">
            <v>PTPB</v>
          </cell>
          <cell r="C201" t="str">
            <v>DD&amp;A Expense</v>
          </cell>
          <cell r="H201" t="str">
            <v>Executive</v>
          </cell>
          <cell r="K201">
            <v>773.33</v>
          </cell>
          <cell r="L201">
            <v>773.31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1546.6399999999999</v>
          </cell>
        </row>
        <row r="202">
          <cell r="A202" t="str">
            <v>GA_CST_CT</v>
          </cell>
          <cell r="B202" t="str">
            <v>PTPB</v>
          </cell>
          <cell r="C202" t="str">
            <v>Taxes Other than Income</v>
          </cell>
          <cell r="H202" t="str">
            <v>Executive</v>
          </cell>
          <cell r="K202">
            <v>68.75</v>
          </cell>
          <cell r="L202">
            <v>84.26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153.01</v>
          </cell>
        </row>
        <row r="203">
          <cell r="A203" t="str">
            <v>GA_CST_CT</v>
          </cell>
          <cell r="B203" t="str">
            <v>PTPB</v>
          </cell>
          <cell r="C203" t="str">
            <v>O&amp;M - G&amp;A</v>
          </cell>
          <cell r="H203" t="str">
            <v>Executive-Permian</v>
          </cell>
          <cell r="K203">
            <v>15166.67</v>
          </cell>
          <cell r="L203">
            <v>15166.67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30333.34</v>
          </cell>
        </row>
        <row r="204">
          <cell r="A204" t="str">
            <v>GA_CST_CT</v>
          </cell>
          <cell r="B204" t="str">
            <v>PTPB</v>
          </cell>
          <cell r="C204" t="str">
            <v>O&amp;M - G&amp;A</v>
          </cell>
          <cell r="H204" t="str">
            <v>Executive-Permian</v>
          </cell>
          <cell r="K204">
            <v>83362.34</v>
          </cell>
          <cell r="L204">
            <v>82150.42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165512.76</v>
          </cell>
        </row>
        <row r="205">
          <cell r="A205" t="str">
            <v>GA_CST_CT</v>
          </cell>
          <cell r="B205" t="str">
            <v>PTPB</v>
          </cell>
          <cell r="C205" t="str">
            <v>O&amp;M - G&amp;A</v>
          </cell>
          <cell r="H205" t="str">
            <v>Executive-Permian</v>
          </cell>
          <cell r="K205">
            <v>2201.34</v>
          </cell>
          <cell r="L205">
            <v>1656.69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3858.03</v>
          </cell>
        </row>
        <row r="206">
          <cell r="A206" t="str">
            <v>GA_CST_CT</v>
          </cell>
          <cell r="B206" t="str">
            <v>PTPB</v>
          </cell>
          <cell r="C206" t="str">
            <v>O&amp;M - G&amp;A</v>
          </cell>
          <cell r="H206" t="str">
            <v>Executive-Permian</v>
          </cell>
          <cell r="K206">
            <v>49.68</v>
          </cell>
          <cell r="L206">
            <v>85.36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135.04</v>
          </cell>
        </row>
        <row r="207">
          <cell r="A207" t="str">
            <v>GA_CST_CT</v>
          </cell>
          <cell r="B207" t="str">
            <v>PTPB</v>
          </cell>
          <cell r="C207" t="str">
            <v>O&amp;M - G&amp;A</v>
          </cell>
          <cell r="H207" t="str">
            <v>Executive-Permian</v>
          </cell>
          <cell r="K207">
            <v>184.35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184.35</v>
          </cell>
        </row>
        <row r="208">
          <cell r="A208" t="str">
            <v>GA_CST_CT</v>
          </cell>
          <cell r="B208" t="str">
            <v>PTPB</v>
          </cell>
          <cell r="C208" t="str">
            <v>O&amp;M - G&amp;A</v>
          </cell>
          <cell r="H208" t="str">
            <v>Executive-Permian</v>
          </cell>
          <cell r="K208">
            <v>1714.17</v>
          </cell>
          <cell r="L208">
            <v>562.46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2276.63</v>
          </cell>
        </row>
        <row r="209">
          <cell r="A209" t="str">
            <v>GA_CST_CT</v>
          </cell>
          <cell r="B209" t="str">
            <v>PTPB</v>
          </cell>
          <cell r="C209" t="str">
            <v>O&amp;M - G&amp;A</v>
          </cell>
          <cell r="H209" t="str">
            <v>Executive-Permian</v>
          </cell>
          <cell r="K209">
            <v>314.10000000000002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314.10000000000002</v>
          </cell>
        </row>
        <row r="210">
          <cell r="A210" t="str">
            <v>GA_CST_CT</v>
          </cell>
          <cell r="B210" t="str">
            <v>PTPB</v>
          </cell>
          <cell r="C210" t="str">
            <v>O&amp;M - G&amp;A</v>
          </cell>
          <cell r="H210" t="str">
            <v>Executive-Permian</v>
          </cell>
          <cell r="K210">
            <v>116.05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116.05</v>
          </cell>
        </row>
        <row r="211">
          <cell r="A211" t="str">
            <v>GA_CST_CT</v>
          </cell>
          <cell r="B211" t="str">
            <v>PTPB</v>
          </cell>
          <cell r="C211" t="str">
            <v>O&amp;M - G&amp;A</v>
          </cell>
          <cell r="H211" t="str">
            <v>Executive-Permian</v>
          </cell>
          <cell r="K211">
            <v>3635.03</v>
          </cell>
          <cell r="L211">
            <v>8.9499999999999993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3643.98</v>
          </cell>
        </row>
        <row r="212">
          <cell r="A212" t="str">
            <v>GA_CST_CT</v>
          </cell>
          <cell r="B212" t="str">
            <v>PTPB</v>
          </cell>
          <cell r="C212" t="str">
            <v>O&amp;M - G&amp;A</v>
          </cell>
          <cell r="H212" t="str">
            <v>Executive-Permian</v>
          </cell>
          <cell r="K212">
            <v>3600</v>
          </cell>
          <cell r="L212">
            <v>3600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7200</v>
          </cell>
        </row>
        <row r="213">
          <cell r="A213" t="str">
            <v>GA_CST_CT</v>
          </cell>
          <cell r="B213" t="str">
            <v>PTPB</v>
          </cell>
          <cell r="C213" t="str">
            <v>O&amp;M - G&amp;A</v>
          </cell>
          <cell r="H213" t="str">
            <v>Human Resources</v>
          </cell>
          <cell r="K213">
            <v>1200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1200</v>
          </cell>
        </row>
        <row r="214">
          <cell r="A214" t="str">
            <v>GA_CST_CT</v>
          </cell>
          <cell r="B214" t="str">
            <v>PTPB</v>
          </cell>
          <cell r="C214" t="str">
            <v>O&amp;M - G&amp;A</v>
          </cell>
          <cell r="H214" t="str">
            <v>Legal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 t="str">
            <v>GA_CST_CT</v>
          </cell>
          <cell r="B215" t="str">
            <v>PTPB</v>
          </cell>
          <cell r="C215" t="str">
            <v>O&amp;M - G&amp;A</v>
          </cell>
          <cell r="H215" t="str">
            <v>Insurance</v>
          </cell>
          <cell r="K215">
            <v>19765.71</v>
          </cell>
          <cell r="L215">
            <v>19403.580000000002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39169.29</v>
          </cell>
        </row>
        <row r="216">
          <cell r="A216" t="str">
            <v>GA_CST_CT</v>
          </cell>
          <cell r="B216" t="str">
            <v>PTPB</v>
          </cell>
          <cell r="C216" t="str">
            <v>O&amp;M - G&amp;A</v>
          </cell>
          <cell r="H216" t="str">
            <v>Commercial</v>
          </cell>
          <cell r="K216">
            <v>1527.01</v>
          </cell>
          <cell r="L216">
            <v>277.10000000000002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1804.1100000000001</v>
          </cell>
        </row>
        <row r="217">
          <cell r="A217" t="str">
            <v>GA_CST_CT</v>
          </cell>
          <cell r="B217" t="str">
            <v>PTPB</v>
          </cell>
          <cell r="C217" t="str">
            <v>O&amp;M - G&amp;A</v>
          </cell>
          <cell r="H217" t="str">
            <v>Commercial</v>
          </cell>
          <cell r="K217">
            <v>0</v>
          </cell>
          <cell r="L217">
            <v>1289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1289</v>
          </cell>
        </row>
        <row r="218">
          <cell r="A218" t="str">
            <v>GA_CST_CT</v>
          </cell>
          <cell r="B218" t="str">
            <v>PTPB</v>
          </cell>
          <cell r="C218" t="str">
            <v>O&amp;M - G&amp;A</v>
          </cell>
          <cell r="H218" t="str">
            <v>Commercial</v>
          </cell>
          <cell r="K218">
            <v>0</v>
          </cell>
          <cell r="L218">
            <v>183.29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183.29</v>
          </cell>
        </row>
        <row r="219">
          <cell r="A219" t="str">
            <v>GA_CST_CT</v>
          </cell>
          <cell r="B219" t="str">
            <v>PTPB</v>
          </cell>
          <cell r="C219" t="str">
            <v>O&amp;M - G&amp;A</v>
          </cell>
          <cell r="H219" t="str">
            <v>Commercial</v>
          </cell>
          <cell r="K219">
            <v>301.33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301.33</v>
          </cell>
        </row>
        <row r="220">
          <cell r="A220" t="str">
            <v>GA_CST_CT</v>
          </cell>
          <cell r="B220" t="str">
            <v>PTPB</v>
          </cell>
          <cell r="C220" t="str">
            <v>O&amp;M - G&amp;A</v>
          </cell>
          <cell r="H220" t="str">
            <v>Accounting</v>
          </cell>
          <cell r="K220">
            <v>6250</v>
          </cell>
          <cell r="L220">
            <v>6250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12500</v>
          </cell>
        </row>
        <row r="221">
          <cell r="A221" t="str">
            <v>GA_CST_CT</v>
          </cell>
          <cell r="B221" t="str">
            <v>PTPB</v>
          </cell>
          <cell r="C221" t="str">
            <v>DD&amp;A Expense</v>
          </cell>
          <cell r="H221" t="str">
            <v>Accounting</v>
          </cell>
          <cell r="K221">
            <v>19.760000000000002</v>
          </cell>
          <cell r="L221">
            <v>19.77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39.53</v>
          </cell>
        </row>
        <row r="222">
          <cell r="A222" t="str">
            <v>GA_CST_CT</v>
          </cell>
          <cell r="B222" t="str">
            <v>PTPB</v>
          </cell>
          <cell r="C222" t="str">
            <v>O&amp;M - G&amp;A</v>
          </cell>
          <cell r="H222" t="str">
            <v>Tax</v>
          </cell>
          <cell r="K222">
            <v>3333.33</v>
          </cell>
          <cell r="L222">
            <v>3333.33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6666.66</v>
          </cell>
        </row>
        <row r="223">
          <cell r="A223" t="str">
            <v>ALLOCATE</v>
          </cell>
          <cell r="B223" t="str">
            <v>PTPB</v>
          </cell>
          <cell r="C223" t="str">
            <v>O&amp;M - G&amp;A</v>
          </cell>
          <cell r="H223" t="str">
            <v>Corporate Allocations</v>
          </cell>
          <cell r="K223">
            <v>250000</v>
          </cell>
          <cell r="L223">
            <v>250000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500000</v>
          </cell>
        </row>
        <row r="224">
          <cell r="A224" t="str">
            <v>OM_CST_CT</v>
          </cell>
          <cell r="B224" t="str">
            <v>PTPB</v>
          </cell>
          <cell r="C224" t="str">
            <v>O&amp;M - G&amp;A</v>
          </cell>
          <cell r="H224" t="str">
            <v>Pecos Gathering system</v>
          </cell>
          <cell r="K224">
            <v>-14993.88</v>
          </cell>
          <cell r="L224">
            <v>-18381.5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-33375.379999999997</v>
          </cell>
        </row>
        <row r="225">
          <cell r="A225" t="str">
            <v>OM_CST_CT</v>
          </cell>
          <cell r="B225" t="str">
            <v>PTPB</v>
          </cell>
          <cell r="C225" t="str">
            <v>O&amp;M - G&amp;A</v>
          </cell>
          <cell r="H225" t="str">
            <v>Pecos Gathering system</v>
          </cell>
          <cell r="K225">
            <v>12475.54</v>
          </cell>
          <cell r="L225">
            <v>14224.07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26699.61</v>
          </cell>
        </row>
        <row r="226">
          <cell r="A226" t="str">
            <v>OM_CST_CT</v>
          </cell>
          <cell r="B226" t="str">
            <v>PTPB</v>
          </cell>
          <cell r="C226" t="str">
            <v>O&amp;M - G&amp;A</v>
          </cell>
          <cell r="H226" t="str">
            <v>Pecos Gathering system</v>
          </cell>
          <cell r="K226">
            <v>-2998.78</v>
          </cell>
          <cell r="L226">
            <v>-3676.3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-6675.08</v>
          </cell>
        </row>
        <row r="227">
          <cell r="A227" t="str">
            <v>OM_CST_CT</v>
          </cell>
          <cell r="B227" t="str">
            <v>PTPB</v>
          </cell>
          <cell r="C227" t="str">
            <v>O&amp;M - G&amp;A</v>
          </cell>
          <cell r="H227" t="str">
            <v>Pecos Gathering system</v>
          </cell>
          <cell r="K227">
            <v>68760.37</v>
          </cell>
          <cell r="L227">
            <v>77265.039999999994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146025.40999999997</v>
          </cell>
        </row>
        <row r="228">
          <cell r="A228" t="str">
            <v>OM_CST_CT</v>
          </cell>
          <cell r="B228" t="str">
            <v>PTPB</v>
          </cell>
          <cell r="C228" t="str">
            <v>O&amp;M - G&amp;A</v>
          </cell>
          <cell r="H228" t="str">
            <v>Pecos Gathering system</v>
          </cell>
          <cell r="K228">
            <v>1274.79</v>
          </cell>
          <cell r="L228">
            <v>23.55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1298.3399999999999</v>
          </cell>
        </row>
        <row r="229">
          <cell r="A229" t="str">
            <v>OM_CST_CT</v>
          </cell>
          <cell r="B229" t="str">
            <v>PTPB</v>
          </cell>
          <cell r="C229" t="str">
            <v>O&amp;M - G&amp;A</v>
          </cell>
          <cell r="H229" t="str">
            <v>Pecos Gathering system</v>
          </cell>
          <cell r="K229">
            <v>45.76</v>
          </cell>
          <cell r="L229">
            <v>28.04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73.8</v>
          </cell>
        </row>
        <row r="230">
          <cell r="A230" t="str">
            <v>OM_CST_CT</v>
          </cell>
          <cell r="B230" t="str">
            <v>PTPB</v>
          </cell>
          <cell r="C230" t="str">
            <v>O&amp;M - G&amp;A</v>
          </cell>
          <cell r="H230" t="str">
            <v>Pecos Gathering system</v>
          </cell>
          <cell r="K230">
            <v>39.94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39.94</v>
          </cell>
        </row>
        <row r="231">
          <cell r="A231" t="str">
            <v>OM_CST_CT</v>
          </cell>
          <cell r="B231" t="str">
            <v>PTPB</v>
          </cell>
          <cell r="C231" t="str">
            <v>O&amp;M - G&amp;A</v>
          </cell>
          <cell r="H231" t="str">
            <v>Pecos Gathering system</v>
          </cell>
          <cell r="K231">
            <v>894.93</v>
          </cell>
          <cell r="L231">
            <v>756.22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1651.15</v>
          </cell>
        </row>
        <row r="232">
          <cell r="A232" t="str">
            <v>OM_CST_CT</v>
          </cell>
          <cell r="B232" t="str">
            <v>PTPB</v>
          </cell>
          <cell r="C232" t="str">
            <v>O&amp;M - G&amp;A</v>
          </cell>
          <cell r="H232" t="str">
            <v>Pecos Gathering system</v>
          </cell>
          <cell r="K232">
            <v>4788</v>
          </cell>
          <cell r="L232">
            <v>18674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23462</v>
          </cell>
        </row>
        <row r="233">
          <cell r="A233" t="str">
            <v>OM_CST_CT</v>
          </cell>
          <cell r="B233" t="str">
            <v>PTPB</v>
          </cell>
          <cell r="C233" t="str">
            <v>O&amp;M - G&amp;A</v>
          </cell>
          <cell r="H233" t="str">
            <v>Pecos Gathering system</v>
          </cell>
          <cell r="K233">
            <v>8294.35</v>
          </cell>
          <cell r="L233">
            <v>1801.72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10096.07</v>
          </cell>
        </row>
        <row r="234">
          <cell r="A234" t="str">
            <v>OM_CST_CT</v>
          </cell>
          <cell r="B234" t="str">
            <v>PTPB</v>
          </cell>
          <cell r="C234" t="str">
            <v>O&amp;M - G&amp;A</v>
          </cell>
          <cell r="H234" t="str">
            <v>Pecos Gathering system</v>
          </cell>
          <cell r="K234">
            <v>600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600</v>
          </cell>
        </row>
        <row r="235">
          <cell r="A235" t="str">
            <v>OM_CST_CT</v>
          </cell>
          <cell r="B235" t="str">
            <v>PTPB</v>
          </cell>
          <cell r="C235" t="str">
            <v>O&amp;M - G&amp;A</v>
          </cell>
          <cell r="H235" t="str">
            <v>Pecos Gathering system</v>
          </cell>
          <cell r="K235">
            <v>31.43</v>
          </cell>
          <cell r="L235">
            <v>96.52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127.94999999999999</v>
          </cell>
        </row>
        <row r="236">
          <cell r="A236" t="str">
            <v>OM_CST_CT</v>
          </cell>
          <cell r="B236" t="str">
            <v>PTPB</v>
          </cell>
          <cell r="C236" t="str">
            <v>O&amp;M - G&amp;A</v>
          </cell>
          <cell r="H236" t="str">
            <v>Pecos Gathering system</v>
          </cell>
          <cell r="K236">
            <v>8005.9</v>
          </cell>
          <cell r="L236">
            <v>5704.59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13710.49</v>
          </cell>
        </row>
        <row r="237">
          <cell r="A237" t="str">
            <v>OM_CST_CT</v>
          </cell>
          <cell r="B237" t="str">
            <v>PTPB</v>
          </cell>
          <cell r="C237" t="str">
            <v>O&amp;M - G&amp;A</v>
          </cell>
          <cell r="H237" t="str">
            <v>Pecos Gathering system</v>
          </cell>
          <cell r="K237">
            <v>488.87</v>
          </cell>
          <cell r="L237">
            <v>2190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2678.87</v>
          </cell>
        </row>
        <row r="238">
          <cell r="A238" t="str">
            <v>OM_CST_CT</v>
          </cell>
          <cell r="B238" t="str">
            <v>PTPB</v>
          </cell>
          <cell r="C238" t="str">
            <v>O&amp;M - G&amp;A</v>
          </cell>
          <cell r="H238" t="str">
            <v>Pecos Gathering system</v>
          </cell>
          <cell r="K238">
            <v>0</v>
          </cell>
          <cell r="L238">
            <v>20855.64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20855.64</v>
          </cell>
        </row>
        <row r="239">
          <cell r="A239" t="str">
            <v>OM_CST_CT</v>
          </cell>
          <cell r="B239" t="str">
            <v>PTPB</v>
          </cell>
          <cell r="C239" t="str">
            <v>O&amp;M - G&amp;A</v>
          </cell>
          <cell r="H239" t="str">
            <v>Pecos Gathering system</v>
          </cell>
          <cell r="K239">
            <v>1566.05</v>
          </cell>
          <cell r="L239">
            <v>17086.240000000002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18652.29</v>
          </cell>
        </row>
        <row r="240">
          <cell r="A240" t="str">
            <v>OM_CST_CT</v>
          </cell>
          <cell r="B240" t="str">
            <v>PTPB</v>
          </cell>
          <cell r="C240" t="str">
            <v>O&amp;M - G&amp;A</v>
          </cell>
          <cell r="H240" t="str">
            <v>Pecos Gathering system</v>
          </cell>
          <cell r="K240">
            <v>9020.86</v>
          </cell>
          <cell r="L240">
            <v>7663.96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16684.82</v>
          </cell>
        </row>
        <row r="241">
          <cell r="A241" t="str">
            <v>OM_CST_CT</v>
          </cell>
          <cell r="B241" t="str">
            <v>PTPB</v>
          </cell>
          <cell r="C241" t="str">
            <v>O&amp;M - G&amp;A</v>
          </cell>
          <cell r="H241" t="str">
            <v>Pecos Gathering system</v>
          </cell>
          <cell r="K241">
            <v>5073.57</v>
          </cell>
          <cell r="L241">
            <v>-5901.94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-828.36999999999989</v>
          </cell>
        </row>
        <row r="242">
          <cell r="A242" t="str">
            <v>OM_CST_CT</v>
          </cell>
          <cell r="B242" t="str">
            <v>PTPB</v>
          </cell>
          <cell r="C242" t="str">
            <v>O&amp;M - G&amp;A</v>
          </cell>
          <cell r="H242" t="str">
            <v>Pecos Gathering system</v>
          </cell>
          <cell r="K242">
            <v>0</v>
          </cell>
          <cell r="L242">
            <v>37.5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37.5</v>
          </cell>
        </row>
        <row r="243">
          <cell r="A243" t="str">
            <v>OM_CST_CT</v>
          </cell>
          <cell r="B243" t="str">
            <v>PTPB</v>
          </cell>
          <cell r="C243" t="str">
            <v>O&amp;M - G&amp;A</v>
          </cell>
          <cell r="H243" t="str">
            <v>Pecos Gathering system</v>
          </cell>
          <cell r="K243">
            <v>3400</v>
          </cell>
          <cell r="L243">
            <v>3400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6800</v>
          </cell>
        </row>
        <row r="244">
          <cell r="A244" t="str">
            <v>OM_CST_CT</v>
          </cell>
          <cell r="B244" t="str">
            <v>PTPB</v>
          </cell>
          <cell r="C244" t="str">
            <v>DD&amp;A Expense</v>
          </cell>
          <cell r="H244" t="str">
            <v>Pecos Gathering system</v>
          </cell>
          <cell r="K244">
            <v>142211.85</v>
          </cell>
          <cell r="L244">
            <v>154431.97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296643.82</v>
          </cell>
        </row>
        <row r="245">
          <cell r="A245" t="str">
            <v>OM_CST_CT</v>
          </cell>
          <cell r="B245" t="str">
            <v>PTPB</v>
          </cell>
          <cell r="C245" t="str">
            <v>DD&amp;A Exp Intangible</v>
          </cell>
          <cell r="H245" t="str">
            <v>Pecos Gathering system</v>
          </cell>
          <cell r="K245">
            <v>11722.1</v>
          </cell>
          <cell r="L245">
            <v>12464.62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24186.720000000001</v>
          </cell>
        </row>
        <row r="246">
          <cell r="A246" t="str">
            <v>OM_CST_CT</v>
          </cell>
          <cell r="B246" t="str">
            <v>PTPB</v>
          </cell>
          <cell r="C246" t="str">
            <v>Taxes Other than Income</v>
          </cell>
          <cell r="H246" t="str">
            <v>Pecos Gathering system</v>
          </cell>
          <cell r="K246">
            <v>526.65</v>
          </cell>
          <cell r="L246">
            <v>2013.97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2540.62</v>
          </cell>
        </row>
        <row r="247">
          <cell r="A247" t="str">
            <v>OM_CST_CT</v>
          </cell>
          <cell r="B247" t="str">
            <v>PTPB</v>
          </cell>
          <cell r="C247" t="str">
            <v>Taxes Other than Income</v>
          </cell>
          <cell r="H247" t="str">
            <v>Pecos Gathering system</v>
          </cell>
          <cell r="K247">
            <v>108333.33</v>
          </cell>
          <cell r="L247">
            <v>108333.33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216666.66</v>
          </cell>
        </row>
        <row r="248">
          <cell r="A248" t="str">
            <v>OM_CST_CT</v>
          </cell>
          <cell r="B248" t="str">
            <v>PTPB</v>
          </cell>
          <cell r="C248" t="str">
            <v>NGL Sales</v>
          </cell>
          <cell r="H248" t="str">
            <v>Pecos Processing Plant</v>
          </cell>
          <cell r="K248">
            <v>-804633.59</v>
          </cell>
          <cell r="L248">
            <v>-753223.88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-1557857.47</v>
          </cell>
        </row>
        <row r="249">
          <cell r="A249" t="str">
            <v>OM_CST_CT</v>
          </cell>
          <cell r="B249" t="str">
            <v>PTPB</v>
          </cell>
          <cell r="C249" t="str">
            <v>NGL Sales</v>
          </cell>
          <cell r="H249" t="str">
            <v>Pecos Processing Plant</v>
          </cell>
          <cell r="K249">
            <v>114617.01</v>
          </cell>
          <cell r="L249">
            <v>-595727.14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-481110.13</v>
          </cell>
        </row>
        <row r="250">
          <cell r="A250" t="str">
            <v>OM_CST_CT</v>
          </cell>
          <cell r="B250" t="str">
            <v>PTPB</v>
          </cell>
          <cell r="C250" t="str">
            <v>Gas Sales</v>
          </cell>
          <cell r="H250" t="str">
            <v>Pecos Processing Plant</v>
          </cell>
          <cell r="K250">
            <v>-987033.58</v>
          </cell>
          <cell r="L250">
            <v>-1036343.08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-2023376.66</v>
          </cell>
        </row>
        <row r="251">
          <cell r="A251" t="str">
            <v>OM_CST_CT</v>
          </cell>
          <cell r="B251" t="str">
            <v>PTPB</v>
          </cell>
          <cell r="C251" t="str">
            <v>Gas Sales</v>
          </cell>
          <cell r="H251" t="str">
            <v>Pecos Processing Plant</v>
          </cell>
          <cell r="K251">
            <v>-46938.28</v>
          </cell>
          <cell r="L251">
            <v>-339992.35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-386930.63</v>
          </cell>
        </row>
        <row r="252">
          <cell r="A252" t="str">
            <v>OM_CST_CT</v>
          </cell>
          <cell r="B252" t="str">
            <v>PTPB</v>
          </cell>
          <cell r="C252" t="str">
            <v>Gathering Fees</v>
          </cell>
          <cell r="H252" t="str">
            <v>Pecos Processing Plant</v>
          </cell>
          <cell r="K252">
            <v>-158367.93</v>
          </cell>
          <cell r="L252">
            <v>-128964.27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-287332.2</v>
          </cell>
        </row>
        <row r="253">
          <cell r="A253" t="str">
            <v>OM_CST_CT</v>
          </cell>
          <cell r="B253" t="str">
            <v>PTPB</v>
          </cell>
          <cell r="C253" t="str">
            <v>Gathering Fees</v>
          </cell>
          <cell r="H253" t="str">
            <v>Pecos Processing Plant</v>
          </cell>
          <cell r="K253">
            <v>-15280.88</v>
          </cell>
          <cell r="L253">
            <v>-78187.899999999994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-93468.78</v>
          </cell>
        </row>
        <row r="254">
          <cell r="A254" t="str">
            <v>OM_CST_CT</v>
          </cell>
          <cell r="B254" t="str">
            <v>PTPB</v>
          </cell>
          <cell r="C254" t="str">
            <v>Compression Fees</v>
          </cell>
          <cell r="H254" t="str">
            <v>Pecos Processing Plant</v>
          </cell>
          <cell r="K254">
            <v>-49839.99</v>
          </cell>
          <cell r="L254">
            <v>-47416.61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-97256.6</v>
          </cell>
        </row>
        <row r="255">
          <cell r="A255" t="str">
            <v>OM_CST_CT</v>
          </cell>
          <cell r="B255" t="str">
            <v>PTPB</v>
          </cell>
          <cell r="C255" t="str">
            <v>Compression Fees</v>
          </cell>
          <cell r="H255" t="str">
            <v>Pecos Processing Plant</v>
          </cell>
          <cell r="K255">
            <v>-9304.3799999999992</v>
          </cell>
          <cell r="L255">
            <v>-40070.839999999997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-49375.219999999994</v>
          </cell>
        </row>
        <row r="256">
          <cell r="A256" t="str">
            <v>OM_CST_CT</v>
          </cell>
          <cell r="B256" t="str">
            <v>PTPB</v>
          </cell>
          <cell r="C256" t="str">
            <v>Treating Fees</v>
          </cell>
          <cell r="H256" t="str">
            <v>Pecos Processing Plant</v>
          </cell>
          <cell r="K256">
            <v>-63948.18</v>
          </cell>
          <cell r="L256">
            <v>-35067.910000000003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-99016.09</v>
          </cell>
        </row>
        <row r="257">
          <cell r="A257" t="str">
            <v>OM_CST_CT</v>
          </cell>
          <cell r="B257" t="str">
            <v>PTPB</v>
          </cell>
          <cell r="C257" t="str">
            <v>O&amp;M - G&amp;A</v>
          </cell>
          <cell r="H257" t="str">
            <v>Pecos Processing Plant</v>
          </cell>
          <cell r="K257">
            <v>-4562.59</v>
          </cell>
          <cell r="L257">
            <v>-6495.64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-11058.23</v>
          </cell>
        </row>
        <row r="258">
          <cell r="A258" t="str">
            <v>OM_CST_CT</v>
          </cell>
          <cell r="B258" t="str">
            <v>PTPB</v>
          </cell>
          <cell r="C258" t="str">
            <v>O&amp;M - G&amp;A</v>
          </cell>
          <cell r="H258" t="str">
            <v>Pecos Processing Plant</v>
          </cell>
          <cell r="K258">
            <v>21635.13</v>
          </cell>
          <cell r="L258">
            <v>20640.98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42276.11</v>
          </cell>
        </row>
        <row r="259">
          <cell r="A259" t="str">
            <v>OM_CST_CT</v>
          </cell>
          <cell r="B259" t="str">
            <v>PTPB</v>
          </cell>
          <cell r="C259" t="str">
            <v>O&amp;M - G&amp;A</v>
          </cell>
          <cell r="H259" t="str">
            <v>Pecos Processing Plant</v>
          </cell>
          <cell r="K259">
            <v>-912.52</v>
          </cell>
          <cell r="L259">
            <v>-1299.1199999999999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-2211.64</v>
          </cell>
        </row>
        <row r="260">
          <cell r="A260" t="str">
            <v>OM_CST_CT</v>
          </cell>
          <cell r="B260" t="str">
            <v>PTPB</v>
          </cell>
          <cell r="C260" t="str">
            <v>O&amp;M - G&amp;A</v>
          </cell>
          <cell r="H260" t="str">
            <v>Pecos Processing Plant</v>
          </cell>
          <cell r="K260">
            <v>119126.23</v>
          </cell>
          <cell r="L260">
            <v>111637.67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230763.9</v>
          </cell>
        </row>
        <row r="261">
          <cell r="A261" t="str">
            <v>OM_CST_CT</v>
          </cell>
          <cell r="B261" t="str">
            <v>PTPB</v>
          </cell>
          <cell r="C261" t="str">
            <v>O&amp;M - G&amp;A</v>
          </cell>
          <cell r="H261" t="str">
            <v>Pecos Processing Plant</v>
          </cell>
          <cell r="K261">
            <v>567.77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567.77</v>
          </cell>
        </row>
        <row r="262">
          <cell r="A262" t="str">
            <v>OM_CST_CT</v>
          </cell>
          <cell r="B262" t="str">
            <v>PTPB</v>
          </cell>
          <cell r="C262" t="str">
            <v>O&amp;M - G&amp;A</v>
          </cell>
          <cell r="H262" t="str">
            <v>Pecos Processing Plant</v>
          </cell>
          <cell r="K262">
            <v>192.25</v>
          </cell>
          <cell r="L262">
            <v>39.1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231.35</v>
          </cell>
        </row>
        <row r="263">
          <cell r="A263" t="str">
            <v>OM_CST_CT</v>
          </cell>
          <cell r="B263" t="str">
            <v>PTPB</v>
          </cell>
          <cell r="C263" t="str">
            <v>O&amp;M - G&amp;A</v>
          </cell>
          <cell r="H263" t="str">
            <v>Pecos Processing Plant</v>
          </cell>
          <cell r="K263">
            <v>49.46</v>
          </cell>
          <cell r="L263">
            <v>324.8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374.26</v>
          </cell>
        </row>
        <row r="264">
          <cell r="A264" t="str">
            <v>OM_CST_CT</v>
          </cell>
          <cell r="B264" t="str">
            <v>PTPB</v>
          </cell>
          <cell r="C264" t="str">
            <v>O&amp;M - G&amp;A</v>
          </cell>
          <cell r="H264" t="str">
            <v>Pecos Processing Plant</v>
          </cell>
          <cell r="K264">
            <v>23937.65</v>
          </cell>
          <cell r="L264">
            <v>12920.5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36858.15</v>
          </cell>
        </row>
        <row r="265">
          <cell r="A265" t="str">
            <v>OM_CST_CT</v>
          </cell>
          <cell r="B265" t="str">
            <v>PTPB</v>
          </cell>
          <cell r="C265" t="str">
            <v>O&amp;M - G&amp;A</v>
          </cell>
          <cell r="H265" t="str">
            <v>Pecos Processing Plant</v>
          </cell>
          <cell r="K265">
            <v>0</v>
          </cell>
          <cell r="L265">
            <v>18958.82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18958.82</v>
          </cell>
        </row>
        <row r="266">
          <cell r="A266" t="str">
            <v>OM_CST_CT</v>
          </cell>
          <cell r="B266" t="str">
            <v>PTPB</v>
          </cell>
          <cell r="C266" t="str">
            <v>O&amp;M - G&amp;A</v>
          </cell>
          <cell r="H266" t="str">
            <v>Pecos Processing Plant</v>
          </cell>
          <cell r="K266">
            <v>13236.52</v>
          </cell>
          <cell r="L266">
            <v>5021.24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18257.760000000002</v>
          </cell>
        </row>
        <row r="267">
          <cell r="A267" t="str">
            <v>OM_CST_CT</v>
          </cell>
          <cell r="B267" t="str">
            <v>PTPB</v>
          </cell>
          <cell r="C267" t="str">
            <v>O&amp;M - G&amp;A</v>
          </cell>
          <cell r="H267" t="str">
            <v>Pecos Processing Plant</v>
          </cell>
          <cell r="K267">
            <v>362.22</v>
          </cell>
          <cell r="L267">
            <v>4289.12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4651.34</v>
          </cell>
        </row>
        <row r="268">
          <cell r="A268" t="str">
            <v>OM_CST_CT</v>
          </cell>
          <cell r="B268" t="str">
            <v>PTPB</v>
          </cell>
          <cell r="C268" t="str">
            <v>O&amp;M - G&amp;A</v>
          </cell>
          <cell r="H268" t="str">
            <v>Pecos Processing Plant</v>
          </cell>
          <cell r="K268">
            <v>7833.44</v>
          </cell>
          <cell r="L268">
            <v>14773.49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22606.93</v>
          </cell>
        </row>
        <row r="269">
          <cell r="A269" t="str">
            <v>OM_CST_CT</v>
          </cell>
          <cell r="B269" t="str">
            <v>PTPB</v>
          </cell>
          <cell r="C269" t="str">
            <v>O&amp;M - G&amp;A</v>
          </cell>
          <cell r="H269" t="str">
            <v>Pecos Processing Plant</v>
          </cell>
          <cell r="K269">
            <v>0</v>
          </cell>
          <cell r="L269">
            <v>5323.57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5323.57</v>
          </cell>
        </row>
        <row r="270">
          <cell r="A270" t="str">
            <v>OM_CST_CT</v>
          </cell>
          <cell r="B270" t="str">
            <v>PTPB</v>
          </cell>
          <cell r="C270" t="str">
            <v>O&amp;M - G&amp;A</v>
          </cell>
          <cell r="H270" t="str">
            <v>Pecos Processing Plant</v>
          </cell>
          <cell r="K270">
            <v>1864.58</v>
          </cell>
          <cell r="L270">
            <v>2315.36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4179.9400000000005</v>
          </cell>
        </row>
        <row r="271">
          <cell r="A271" t="str">
            <v>OM_CST_CT</v>
          </cell>
          <cell r="B271" t="str">
            <v>PTPB</v>
          </cell>
          <cell r="C271" t="str">
            <v>O&amp;M - G&amp;A</v>
          </cell>
          <cell r="H271" t="str">
            <v>Pecos Processing Plant</v>
          </cell>
          <cell r="K271">
            <v>13244.68</v>
          </cell>
          <cell r="L271">
            <v>14778.42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28023.1</v>
          </cell>
        </row>
        <row r="272">
          <cell r="A272" t="str">
            <v>OM_CST_CT</v>
          </cell>
          <cell r="B272" t="str">
            <v>PTPB</v>
          </cell>
          <cell r="C272" t="str">
            <v>O&amp;M - G&amp;A</v>
          </cell>
          <cell r="H272" t="str">
            <v>Pecos Processing Plant</v>
          </cell>
          <cell r="K272">
            <v>480.75</v>
          </cell>
          <cell r="L272">
            <v>474.96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955.71</v>
          </cell>
        </row>
        <row r="273">
          <cell r="A273" t="str">
            <v>OM_CST_CT</v>
          </cell>
          <cell r="B273" t="str">
            <v>PTPB</v>
          </cell>
          <cell r="C273" t="str">
            <v>O&amp;M - G&amp;A</v>
          </cell>
          <cell r="H273" t="str">
            <v>Pecos Processing Plant</v>
          </cell>
          <cell r="K273">
            <v>866.11</v>
          </cell>
          <cell r="L273">
            <v>923.93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1790.04</v>
          </cell>
        </row>
        <row r="274">
          <cell r="A274" t="str">
            <v>OM_CST_CT</v>
          </cell>
          <cell r="B274" t="str">
            <v>PTPB</v>
          </cell>
          <cell r="C274" t="str">
            <v>O&amp;M - G&amp;A</v>
          </cell>
          <cell r="H274" t="str">
            <v>Pecos Processing Plant</v>
          </cell>
          <cell r="K274">
            <v>4034.81</v>
          </cell>
          <cell r="L274">
            <v>4487.7299999999996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8522.5399999999991</v>
          </cell>
        </row>
        <row r="275">
          <cell r="A275" t="str">
            <v>OM_CST_CT</v>
          </cell>
          <cell r="B275" t="str">
            <v>PTPB</v>
          </cell>
          <cell r="C275" t="str">
            <v>O&amp;M - G&amp;A</v>
          </cell>
          <cell r="H275" t="str">
            <v>Pecos Processing Plant</v>
          </cell>
          <cell r="K275">
            <v>63370</v>
          </cell>
          <cell r="L275">
            <v>31164.3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94534.3</v>
          </cell>
        </row>
        <row r="276">
          <cell r="A276" t="str">
            <v>OM_CST_CT</v>
          </cell>
          <cell r="B276" t="str">
            <v>PTPB</v>
          </cell>
          <cell r="C276" t="str">
            <v>O&amp;M - G&amp;A</v>
          </cell>
          <cell r="H276" t="str">
            <v>Pecos Processing Plant</v>
          </cell>
          <cell r="K276">
            <v>3097</v>
          </cell>
          <cell r="L276">
            <v>3254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6351</v>
          </cell>
        </row>
        <row r="277">
          <cell r="A277" t="str">
            <v>OM_CST_CT</v>
          </cell>
          <cell r="B277" t="str">
            <v>PTPB</v>
          </cell>
          <cell r="C277" t="str">
            <v>O&amp;M - G&amp;A</v>
          </cell>
          <cell r="H277" t="str">
            <v>Pecos Processing Plant</v>
          </cell>
          <cell r="K277">
            <v>-0.16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-0.16</v>
          </cell>
        </row>
        <row r="278">
          <cell r="A278" t="str">
            <v>OM_CST_CT</v>
          </cell>
          <cell r="B278" t="str">
            <v>PTPB</v>
          </cell>
          <cell r="C278" t="str">
            <v>O&amp;M - G&amp;A</v>
          </cell>
          <cell r="H278" t="str">
            <v>Pecos Processing Plant</v>
          </cell>
          <cell r="K278">
            <v>4300</v>
          </cell>
          <cell r="L278">
            <v>4300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8600</v>
          </cell>
        </row>
        <row r="279">
          <cell r="A279" t="str">
            <v>OM_CST_CT</v>
          </cell>
          <cell r="B279" t="str">
            <v>PTPB</v>
          </cell>
          <cell r="C279" t="str">
            <v>DD&amp;A Expense</v>
          </cell>
          <cell r="H279" t="str">
            <v>Pecos Processing Plant</v>
          </cell>
          <cell r="K279">
            <v>119553.28</v>
          </cell>
          <cell r="L279">
            <v>119892.23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239445.51</v>
          </cell>
        </row>
        <row r="280">
          <cell r="A280" t="str">
            <v>OM_CST_CT</v>
          </cell>
          <cell r="B280" t="str">
            <v>PTPB</v>
          </cell>
          <cell r="C280" t="str">
            <v>DD&amp;A Exp Intangible</v>
          </cell>
          <cell r="H280" t="str">
            <v>Pecos Processing Plant</v>
          </cell>
          <cell r="K280">
            <v>804.77</v>
          </cell>
          <cell r="L280">
            <v>804.77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1609.54</v>
          </cell>
        </row>
        <row r="281">
          <cell r="A281" t="str">
            <v>OM_CST_CT</v>
          </cell>
          <cell r="B281" t="str">
            <v>PTPB</v>
          </cell>
          <cell r="C281" t="str">
            <v>Taxes Other than Income</v>
          </cell>
          <cell r="H281" t="str">
            <v>Pecos Processing Plant</v>
          </cell>
          <cell r="K281">
            <v>4799.1000000000004</v>
          </cell>
          <cell r="L281">
            <v>6180.54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10979.64</v>
          </cell>
        </row>
        <row r="282">
          <cell r="A282" t="str">
            <v>OM_CST_CT</v>
          </cell>
          <cell r="B282" t="str">
            <v>PTPB</v>
          </cell>
          <cell r="C282" t="str">
            <v>Taxes Other than Income</v>
          </cell>
          <cell r="H282" t="str">
            <v>Pecos Processing Plant</v>
          </cell>
          <cell r="K282">
            <v>86677.33</v>
          </cell>
          <cell r="L282">
            <v>86677.33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173354.66</v>
          </cell>
        </row>
        <row r="283">
          <cell r="A283" t="str">
            <v>OM_CST_CT</v>
          </cell>
          <cell r="B283" t="str">
            <v>PTPB</v>
          </cell>
          <cell r="C283" t="str">
            <v>Gas Purchases</v>
          </cell>
          <cell r="H283" t="str">
            <v>Pecos Processing Plant</v>
          </cell>
          <cell r="K283">
            <v>1556276.43</v>
          </cell>
          <cell r="L283">
            <v>1513558.32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3069834.75</v>
          </cell>
        </row>
        <row r="284">
          <cell r="A284" t="str">
            <v>OM_CST_CT</v>
          </cell>
          <cell r="B284" t="str">
            <v>PTPB</v>
          </cell>
          <cell r="C284" t="str">
            <v>Gas Purchases</v>
          </cell>
          <cell r="H284" t="str">
            <v>Pecos Processing Plant</v>
          </cell>
          <cell r="K284">
            <v>-113346.26</v>
          </cell>
          <cell r="L284">
            <v>648584.68999999994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535238.42999999993</v>
          </cell>
        </row>
        <row r="285">
          <cell r="A285" t="str">
            <v>OM_CST_CT</v>
          </cell>
          <cell r="B285" t="str">
            <v>PTPB</v>
          </cell>
          <cell r="C285" t="str">
            <v>O&amp;M - G&amp;A</v>
          </cell>
          <cell r="H285" t="str">
            <v>Delaware Basin NGL Pipeline</v>
          </cell>
          <cell r="K285">
            <v>20.47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20.47</v>
          </cell>
        </row>
        <row r="286">
          <cell r="A286" t="str">
            <v>OM_CST_CT</v>
          </cell>
          <cell r="B286" t="str">
            <v>PTPB</v>
          </cell>
          <cell r="C286" t="str">
            <v>O&amp;M - G&amp;A</v>
          </cell>
          <cell r="H286" t="str">
            <v>Delaware Basin NGL Pipeline</v>
          </cell>
          <cell r="K286">
            <v>167.64</v>
          </cell>
          <cell r="L286">
            <v>132.05000000000001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299.69</v>
          </cell>
        </row>
        <row r="287">
          <cell r="A287" t="str">
            <v>OM_CST_CT</v>
          </cell>
          <cell r="B287" t="str">
            <v>PTPB</v>
          </cell>
          <cell r="C287" t="str">
            <v>DD&amp;A Expense</v>
          </cell>
          <cell r="H287" t="str">
            <v>Delaware Basin NGL Pipeline</v>
          </cell>
          <cell r="K287">
            <v>44463.91</v>
          </cell>
          <cell r="L287">
            <v>44481.66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88945.57</v>
          </cell>
        </row>
        <row r="288">
          <cell r="A288" t="str">
            <v>OM_CST_CT</v>
          </cell>
          <cell r="B288" t="str">
            <v>PTPB</v>
          </cell>
          <cell r="C288" t="str">
            <v>DD&amp;A Exp Intangible</v>
          </cell>
          <cell r="H288" t="str">
            <v>Delaware Basin NGL Pipeline</v>
          </cell>
          <cell r="K288">
            <v>6890</v>
          </cell>
          <cell r="L288">
            <v>6890.01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13780.01</v>
          </cell>
        </row>
        <row r="289">
          <cell r="A289" t="str">
            <v>OM_CST_CT</v>
          </cell>
          <cell r="B289" t="str">
            <v>PTPB</v>
          </cell>
          <cell r="C289" t="str">
            <v>Taxes Other than Income</v>
          </cell>
          <cell r="H289" t="str">
            <v>Delaware Basin NGL Pipeline</v>
          </cell>
          <cell r="K289">
            <v>15.26</v>
          </cell>
          <cell r="L289">
            <v>10.89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26.15</v>
          </cell>
        </row>
        <row r="290">
          <cell r="A290" t="str">
            <v>GA_CST_CT</v>
          </cell>
          <cell r="B290" t="str">
            <v>PTNL</v>
          </cell>
          <cell r="C290" t="str">
            <v>Interest Expense</v>
          </cell>
          <cell r="H290" t="str">
            <v>Finance</v>
          </cell>
          <cell r="K290">
            <v>178837.82</v>
          </cell>
          <cell r="L290">
            <v>159293.87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338131.69</v>
          </cell>
        </row>
        <row r="291">
          <cell r="A291" t="str">
            <v>GA_CST_CT</v>
          </cell>
          <cell r="B291" t="str">
            <v>PTNL</v>
          </cell>
          <cell r="C291" t="str">
            <v>Interest Expense</v>
          </cell>
          <cell r="H291" t="str">
            <v>Finance</v>
          </cell>
          <cell r="K291">
            <v>1857.51</v>
          </cell>
          <cell r="L291">
            <v>4728.21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6585.72</v>
          </cell>
        </row>
        <row r="292">
          <cell r="A292" t="str">
            <v>GA_CST_CT</v>
          </cell>
          <cell r="B292" t="str">
            <v>PTNL</v>
          </cell>
          <cell r="C292" t="str">
            <v>Interest Expense</v>
          </cell>
          <cell r="H292" t="str">
            <v>Finance</v>
          </cell>
          <cell r="K292">
            <v>6610.29</v>
          </cell>
          <cell r="L292">
            <v>6610.29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13220.58</v>
          </cell>
        </row>
        <row r="293">
          <cell r="A293" t="str">
            <v>GA_CST_CT</v>
          </cell>
          <cell r="B293" t="str">
            <v>PTNL</v>
          </cell>
          <cell r="C293" t="str">
            <v>Interest Expense</v>
          </cell>
          <cell r="H293" t="str">
            <v>Finance</v>
          </cell>
          <cell r="K293">
            <v>4229.2700000000004</v>
          </cell>
          <cell r="L293">
            <v>2747.89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6977.16</v>
          </cell>
        </row>
        <row r="294">
          <cell r="A294" t="str">
            <v>GA_CST_CT</v>
          </cell>
          <cell r="B294" t="str">
            <v>PTNL</v>
          </cell>
          <cell r="C294" t="str">
            <v>Interest Expense</v>
          </cell>
          <cell r="H294" t="str">
            <v>Finance</v>
          </cell>
          <cell r="K294">
            <v>17777.78</v>
          </cell>
          <cell r="L294">
            <v>17777.78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35555.56</v>
          </cell>
        </row>
        <row r="295">
          <cell r="A295" t="str">
            <v>GA_CST_CT</v>
          </cell>
          <cell r="B295" t="str">
            <v>PTNL</v>
          </cell>
          <cell r="C295" t="str">
            <v>Interest Expense</v>
          </cell>
          <cell r="H295" t="str">
            <v>Finance</v>
          </cell>
          <cell r="K295">
            <v>-209312.67</v>
          </cell>
          <cell r="L295">
            <v>-191158.04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-400470.71</v>
          </cell>
        </row>
        <row r="296">
          <cell r="A296" t="str">
            <v>GA_CST_CT</v>
          </cell>
          <cell r="B296" t="str">
            <v>PTNL</v>
          </cell>
          <cell r="C296" t="str">
            <v>O&amp;M - G&amp;A</v>
          </cell>
          <cell r="H296" t="str">
            <v>Accounting</v>
          </cell>
          <cell r="K296">
            <v>25666.66</v>
          </cell>
          <cell r="L296">
            <v>25666.66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51333.32</v>
          </cell>
        </row>
        <row r="297">
          <cell r="A297" t="str">
            <v>GA_CST_CT</v>
          </cell>
          <cell r="B297" t="str">
            <v>PTNL</v>
          </cell>
          <cell r="C297" t="str">
            <v>O&amp;M - G&amp;A</v>
          </cell>
          <cell r="H297" t="str">
            <v>Tax</v>
          </cell>
          <cell r="K297">
            <v>3333.33</v>
          </cell>
          <cell r="L297">
            <v>3333.33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6666.66</v>
          </cell>
        </row>
        <row r="298">
          <cell r="A298" t="str">
            <v>ALLOCATE</v>
          </cell>
          <cell r="B298" t="str">
            <v>PTNL</v>
          </cell>
          <cell r="C298" t="str">
            <v>O&amp;M - G&amp;A</v>
          </cell>
          <cell r="H298" t="str">
            <v>Corporate Allocations</v>
          </cell>
          <cell r="K298">
            <v>166666.67000000001</v>
          </cell>
          <cell r="L298">
            <v>166666.67000000001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333333.34000000003</v>
          </cell>
        </row>
        <row r="299">
          <cell r="A299" t="str">
            <v>OM_CST_CT</v>
          </cell>
          <cell r="B299" t="str">
            <v>PTNL</v>
          </cell>
          <cell r="C299" t="str">
            <v>O&amp;M - G&amp;A</v>
          </cell>
          <cell r="H299" t="str">
            <v>Lincoln Parish Processing Plant</v>
          </cell>
          <cell r="K299">
            <v>-0.01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-0.01</v>
          </cell>
        </row>
        <row r="300">
          <cell r="A300" t="str">
            <v>GA_CST_CT</v>
          </cell>
          <cell r="B300" t="str">
            <v>PTNL</v>
          </cell>
          <cell r="C300" t="str">
            <v>O&amp;M - G&amp;A</v>
          </cell>
          <cell r="H300" t="str">
            <v>Legal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A301" t="str">
            <v>GA_CST_CT</v>
          </cell>
          <cell r="B301" t="str">
            <v>PTNL</v>
          </cell>
          <cell r="C301" t="str">
            <v>DD&amp;A Expense</v>
          </cell>
          <cell r="H301" t="str">
            <v>IT</v>
          </cell>
          <cell r="K301">
            <v>89.28</v>
          </cell>
          <cell r="L301">
            <v>89.29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178.57</v>
          </cell>
        </row>
        <row r="302">
          <cell r="A302" t="str">
            <v>GA_CST_CT</v>
          </cell>
          <cell r="B302" t="str">
            <v>PTNL</v>
          </cell>
          <cell r="C302" t="str">
            <v>O&amp;M - G&amp;A</v>
          </cell>
          <cell r="H302" t="str">
            <v>Insurance</v>
          </cell>
          <cell r="K302">
            <v>1550.46</v>
          </cell>
          <cell r="L302">
            <v>617.4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2167.86</v>
          </cell>
        </row>
        <row r="303">
          <cell r="A303" t="str">
            <v>GA_CST_CT</v>
          </cell>
          <cell r="B303" t="str">
            <v>PTNL</v>
          </cell>
          <cell r="C303" t="str">
            <v>O&amp;M - G&amp;A</v>
          </cell>
          <cell r="H303" t="str">
            <v>Operations and Engineering</v>
          </cell>
          <cell r="K303">
            <v>126.8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126.8</v>
          </cell>
        </row>
        <row r="304">
          <cell r="A304" t="str">
            <v>GA_CST_CT</v>
          </cell>
          <cell r="B304" t="str">
            <v>PTNL</v>
          </cell>
          <cell r="C304" t="str">
            <v>O&amp;M - G&amp;A</v>
          </cell>
          <cell r="H304" t="str">
            <v>Operations and Engineering</v>
          </cell>
          <cell r="K304">
            <v>28.31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28.31</v>
          </cell>
        </row>
        <row r="305">
          <cell r="A305" t="str">
            <v>GA_CST_CT</v>
          </cell>
          <cell r="B305" t="str">
            <v>PTNL</v>
          </cell>
          <cell r="C305" t="str">
            <v>O&amp;M - G&amp;A</v>
          </cell>
          <cell r="H305" t="str">
            <v>Operations and Engineering</v>
          </cell>
          <cell r="K305">
            <v>0</v>
          </cell>
          <cell r="L305">
            <v>9901.5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9901.5</v>
          </cell>
        </row>
        <row r="306">
          <cell r="A306" t="str">
            <v>GA_CST_CT</v>
          </cell>
          <cell r="B306" t="str">
            <v>PTNL</v>
          </cell>
          <cell r="C306" t="str">
            <v>O&amp;M - G&amp;A</v>
          </cell>
          <cell r="H306" t="str">
            <v>Commercial</v>
          </cell>
          <cell r="K306">
            <v>1632.2</v>
          </cell>
          <cell r="L306">
            <v>818.11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2450.31</v>
          </cell>
        </row>
        <row r="307">
          <cell r="A307" t="str">
            <v>GA_CST_CT</v>
          </cell>
          <cell r="B307" t="str">
            <v>PTNL</v>
          </cell>
          <cell r="C307" t="str">
            <v>O&amp;M - G&amp;A</v>
          </cell>
          <cell r="H307" t="str">
            <v>Commercial</v>
          </cell>
          <cell r="K307">
            <v>0</v>
          </cell>
          <cell r="L307">
            <v>127.26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127.26</v>
          </cell>
        </row>
        <row r="308">
          <cell r="A308" t="str">
            <v>GA_CST_CT</v>
          </cell>
          <cell r="B308" t="str">
            <v>PTNL</v>
          </cell>
          <cell r="C308" t="str">
            <v>O&amp;M - G&amp;A</v>
          </cell>
          <cell r="H308" t="str">
            <v>Commercial</v>
          </cell>
          <cell r="K308">
            <v>645.07000000000005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645.07000000000005</v>
          </cell>
        </row>
        <row r="309">
          <cell r="A309" t="str">
            <v>GA_CST_CT</v>
          </cell>
          <cell r="B309" t="str">
            <v>PTNL</v>
          </cell>
          <cell r="C309" t="str">
            <v>O&amp;M - G&amp;A</v>
          </cell>
          <cell r="H309" t="str">
            <v>Commercial</v>
          </cell>
          <cell r="K309">
            <v>0</v>
          </cell>
          <cell r="L309">
            <v>391.86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391.86</v>
          </cell>
        </row>
        <row r="310">
          <cell r="A310" t="str">
            <v>ALLOCATE</v>
          </cell>
          <cell r="B310" t="str">
            <v>PTNL</v>
          </cell>
          <cell r="C310" t="str">
            <v>O&amp;M - G&amp;A</v>
          </cell>
          <cell r="H310" t="str">
            <v>Corporate Allocations</v>
          </cell>
          <cell r="K310">
            <v>250000</v>
          </cell>
          <cell r="L310">
            <v>250000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500000</v>
          </cell>
        </row>
        <row r="311">
          <cell r="A311" t="str">
            <v>OM_CST_CT</v>
          </cell>
          <cell r="B311" t="str">
            <v>PTNL</v>
          </cell>
          <cell r="C311" t="str">
            <v>Gathering Fees</v>
          </cell>
          <cell r="H311" t="str">
            <v>Lincoln Parish Gathering System</v>
          </cell>
          <cell r="K311">
            <v>-21633.26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-21633.26</v>
          </cell>
        </row>
        <row r="312">
          <cell r="A312" t="str">
            <v>OM_CST_CT</v>
          </cell>
          <cell r="B312" t="str">
            <v>PTNL</v>
          </cell>
          <cell r="C312" t="str">
            <v>Gathering Fees</v>
          </cell>
          <cell r="H312" t="str">
            <v>Lincoln Parish Gathering System</v>
          </cell>
          <cell r="K312">
            <v>-55544.3</v>
          </cell>
          <cell r="L312">
            <v>77177.56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21633.259999999995</v>
          </cell>
        </row>
        <row r="313">
          <cell r="A313" t="str">
            <v>OM_CST_CT</v>
          </cell>
          <cell r="B313" t="str">
            <v>PTNL</v>
          </cell>
          <cell r="C313" t="str">
            <v>Gathering Fees</v>
          </cell>
          <cell r="H313" t="str">
            <v>Lincoln Parish Gathering System</v>
          </cell>
          <cell r="K313">
            <v>0</v>
          </cell>
          <cell r="L313">
            <v>-81156.679999999993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-81156.679999999993</v>
          </cell>
        </row>
        <row r="314">
          <cell r="A314" t="str">
            <v>OM_CST_CT</v>
          </cell>
          <cell r="B314" t="str">
            <v>PTNL</v>
          </cell>
          <cell r="C314" t="str">
            <v>Gathering Fees</v>
          </cell>
          <cell r="H314" t="str">
            <v>Lincoln Parish Gathering System</v>
          </cell>
          <cell r="K314">
            <v>0</v>
          </cell>
          <cell r="L314">
            <v>-75352.22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-75352.22</v>
          </cell>
        </row>
        <row r="315">
          <cell r="A315" t="str">
            <v>OM_CST_CT</v>
          </cell>
          <cell r="B315" t="str">
            <v>PTNL</v>
          </cell>
          <cell r="C315" t="str">
            <v>O&amp;M - G&amp;A</v>
          </cell>
          <cell r="H315" t="str">
            <v>Lincoln Parish Gathering System</v>
          </cell>
          <cell r="K315">
            <v>0</v>
          </cell>
          <cell r="L315">
            <v>210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210</v>
          </cell>
        </row>
        <row r="316">
          <cell r="A316" t="str">
            <v>OM_CST_CT</v>
          </cell>
          <cell r="B316" t="str">
            <v>PTNL</v>
          </cell>
          <cell r="C316" t="str">
            <v>O&amp;M - G&amp;A</v>
          </cell>
          <cell r="H316" t="str">
            <v>Lincoln Parish Gathering System</v>
          </cell>
          <cell r="K316">
            <v>750</v>
          </cell>
          <cell r="L316">
            <v>3494.77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4244.7700000000004</v>
          </cell>
        </row>
        <row r="317">
          <cell r="A317" t="str">
            <v>OM_CST_CT</v>
          </cell>
          <cell r="B317" t="str">
            <v>PTNL</v>
          </cell>
          <cell r="C317" t="str">
            <v>O&amp;M - G&amp;A</v>
          </cell>
          <cell r="H317" t="str">
            <v>Lincoln Parish Gathering System</v>
          </cell>
          <cell r="K317">
            <v>25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25</v>
          </cell>
        </row>
        <row r="318">
          <cell r="A318" t="str">
            <v>OM_CST_CT</v>
          </cell>
          <cell r="B318" t="str">
            <v>PTNL</v>
          </cell>
          <cell r="C318" t="str">
            <v>DD&amp;A Expense</v>
          </cell>
          <cell r="H318" t="str">
            <v>Lincoln Parish Gathering System</v>
          </cell>
          <cell r="K318">
            <v>96214.71</v>
          </cell>
          <cell r="L318">
            <v>73093.7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169308.41</v>
          </cell>
        </row>
        <row r="319">
          <cell r="A319" t="str">
            <v>OM_CST_CT</v>
          </cell>
          <cell r="B319" t="str">
            <v>PTNL</v>
          </cell>
          <cell r="C319" t="str">
            <v>DD&amp;A Exp Intangible</v>
          </cell>
          <cell r="H319" t="str">
            <v>Lincoln Parish Gathering System</v>
          </cell>
          <cell r="K319">
            <v>9500.33</v>
          </cell>
          <cell r="L319">
            <v>9625.75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19126.080000000002</v>
          </cell>
        </row>
        <row r="320">
          <cell r="A320" t="str">
            <v>OM_CST_CT</v>
          </cell>
          <cell r="B320" t="str">
            <v>PTNL</v>
          </cell>
          <cell r="C320" t="str">
            <v>Taxes Other than Income</v>
          </cell>
          <cell r="H320" t="str">
            <v>Lincoln Parish Gathering System</v>
          </cell>
          <cell r="K320">
            <v>61.88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61.88</v>
          </cell>
        </row>
        <row r="321">
          <cell r="A321" t="str">
            <v>OM_CST_CT</v>
          </cell>
          <cell r="B321" t="str">
            <v>PTNL</v>
          </cell>
          <cell r="C321" t="str">
            <v>Taxes Other than Income</v>
          </cell>
          <cell r="H321" t="str">
            <v>Lincoln Parish Gathering System</v>
          </cell>
          <cell r="K321">
            <v>22754</v>
          </cell>
          <cell r="L321">
            <v>22754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45508</v>
          </cell>
        </row>
        <row r="322">
          <cell r="A322" t="str">
            <v>OM_CST_CT</v>
          </cell>
          <cell r="B322" t="str">
            <v>PTNL</v>
          </cell>
          <cell r="C322" t="str">
            <v>O&amp;M - G&amp;A</v>
          </cell>
          <cell r="H322" t="str">
            <v>Lincoln Parish Processing Plant</v>
          </cell>
          <cell r="K322">
            <v>-53298.44</v>
          </cell>
          <cell r="L322">
            <v>-66862.25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-120160.69</v>
          </cell>
        </row>
        <row r="323">
          <cell r="A323" t="str">
            <v>OM_CST_CT</v>
          </cell>
          <cell r="B323" t="str">
            <v>PTNL</v>
          </cell>
          <cell r="C323" t="str">
            <v>O&amp;M - G&amp;A</v>
          </cell>
          <cell r="H323" t="str">
            <v>Lincoln Parish Processing Plant</v>
          </cell>
          <cell r="K323">
            <v>21325.37</v>
          </cell>
          <cell r="L323">
            <v>28655.25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49980.619999999995</v>
          </cell>
        </row>
        <row r="324">
          <cell r="A324" t="str">
            <v>OM_CST_CT</v>
          </cell>
          <cell r="B324" t="str">
            <v>PTNL</v>
          </cell>
          <cell r="C324" t="str">
            <v>O&amp;M - G&amp;A</v>
          </cell>
          <cell r="H324" t="str">
            <v>Lincoln Parish Processing Plant</v>
          </cell>
          <cell r="K324">
            <v>-15989.53</v>
          </cell>
          <cell r="L324">
            <v>-20058.669999999998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-36048.199999999997</v>
          </cell>
        </row>
        <row r="325">
          <cell r="A325" t="str">
            <v>OM_CST_CT</v>
          </cell>
          <cell r="B325" t="str">
            <v>PTNL</v>
          </cell>
          <cell r="C325" t="str">
            <v>O&amp;M - G&amp;A</v>
          </cell>
          <cell r="H325" t="str">
            <v>Lincoln Parish Processing Plant</v>
          </cell>
          <cell r="K325">
            <v>77822.48</v>
          </cell>
          <cell r="L325">
            <v>110424.36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188246.84</v>
          </cell>
        </row>
        <row r="326">
          <cell r="A326" t="str">
            <v>OM_CST_CT</v>
          </cell>
          <cell r="B326" t="str">
            <v>PTNL</v>
          </cell>
          <cell r="C326" t="str">
            <v>O&amp;M - G&amp;A</v>
          </cell>
          <cell r="H326" t="str">
            <v>Lincoln Parish Processing Plant</v>
          </cell>
          <cell r="K326">
            <v>0</v>
          </cell>
          <cell r="L326">
            <v>410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410</v>
          </cell>
        </row>
        <row r="327">
          <cell r="A327" t="str">
            <v>OM_CST_CT</v>
          </cell>
          <cell r="B327" t="str">
            <v>PTNL</v>
          </cell>
          <cell r="C327" t="str">
            <v>O&amp;M - G&amp;A</v>
          </cell>
          <cell r="H327" t="str">
            <v>Lincoln Parish Processing Plant</v>
          </cell>
          <cell r="K327">
            <v>0</v>
          </cell>
          <cell r="L327">
            <v>1226.52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1226.52</v>
          </cell>
        </row>
        <row r="328">
          <cell r="A328" t="str">
            <v>OM_CST_CT</v>
          </cell>
          <cell r="B328" t="str">
            <v>PTNL</v>
          </cell>
          <cell r="C328" t="str">
            <v>O&amp;M - G&amp;A</v>
          </cell>
          <cell r="H328" t="str">
            <v>Lincoln Parish Processing Plant</v>
          </cell>
          <cell r="K328">
            <v>0</v>
          </cell>
          <cell r="L328">
            <v>2800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2800</v>
          </cell>
        </row>
        <row r="329">
          <cell r="A329" t="str">
            <v>OM_CST_CT</v>
          </cell>
          <cell r="B329" t="str">
            <v>PTNL</v>
          </cell>
          <cell r="C329" t="str">
            <v>O&amp;M - G&amp;A</v>
          </cell>
          <cell r="H329" t="str">
            <v>Lincoln Parish Processing Plant</v>
          </cell>
          <cell r="K329">
            <v>66.86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66.86</v>
          </cell>
        </row>
        <row r="330">
          <cell r="A330" t="str">
            <v>OM_CST_CT</v>
          </cell>
          <cell r="B330" t="str">
            <v>PTNL</v>
          </cell>
          <cell r="C330" t="str">
            <v>O&amp;M - G&amp;A</v>
          </cell>
          <cell r="H330" t="str">
            <v>Lincoln Parish Processing Plant</v>
          </cell>
          <cell r="K330">
            <v>57.42</v>
          </cell>
          <cell r="L330">
            <v>154.9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212.32</v>
          </cell>
        </row>
        <row r="331">
          <cell r="A331" t="str">
            <v>OM_CST_CT</v>
          </cell>
          <cell r="B331" t="str">
            <v>PTNL</v>
          </cell>
          <cell r="C331" t="str">
            <v>O&amp;M - G&amp;A</v>
          </cell>
          <cell r="H331" t="str">
            <v>Lincoln Parish Processing Plant</v>
          </cell>
          <cell r="K331">
            <v>0</v>
          </cell>
          <cell r="L331">
            <v>167.92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167.92</v>
          </cell>
        </row>
        <row r="332">
          <cell r="A332" t="str">
            <v>OM_CST_CT</v>
          </cell>
          <cell r="B332" t="str">
            <v>PTNL</v>
          </cell>
          <cell r="C332" t="str">
            <v>O&amp;M - G&amp;A</v>
          </cell>
          <cell r="H332" t="str">
            <v>Lincoln Parish Processing Plant</v>
          </cell>
          <cell r="K332">
            <v>2210.83</v>
          </cell>
          <cell r="L332">
            <v>4740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6950.83</v>
          </cell>
        </row>
        <row r="333">
          <cell r="A333" t="str">
            <v>OM_CST_CT</v>
          </cell>
          <cell r="B333" t="str">
            <v>PTNL</v>
          </cell>
          <cell r="C333" t="str">
            <v>O&amp;M - G&amp;A</v>
          </cell>
          <cell r="H333" t="str">
            <v>Lincoln Parish Processing Plant</v>
          </cell>
          <cell r="K333">
            <v>3712.27</v>
          </cell>
          <cell r="L333">
            <v>11733.28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15445.550000000001</v>
          </cell>
        </row>
        <row r="334">
          <cell r="A334" t="str">
            <v>OM_CST_CT</v>
          </cell>
          <cell r="B334" t="str">
            <v>PTNL</v>
          </cell>
          <cell r="C334" t="str">
            <v>O&amp;M - G&amp;A</v>
          </cell>
          <cell r="H334" t="str">
            <v>Lincoln Parish Processing Plant</v>
          </cell>
          <cell r="K334">
            <v>4239.8599999999997</v>
          </cell>
          <cell r="L334">
            <v>4474.58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8714.4399999999987</v>
          </cell>
        </row>
        <row r="335">
          <cell r="A335" t="str">
            <v>OM_CST_CT</v>
          </cell>
          <cell r="B335" t="str">
            <v>PTNL</v>
          </cell>
          <cell r="C335" t="str">
            <v>O&amp;M - G&amp;A</v>
          </cell>
          <cell r="H335" t="str">
            <v>Lincoln Parish Processing Plant</v>
          </cell>
          <cell r="K335">
            <v>11170.4</v>
          </cell>
          <cell r="L335">
            <v>23694.33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34864.730000000003</v>
          </cell>
        </row>
        <row r="336">
          <cell r="A336" t="str">
            <v>OM_CST_CT</v>
          </cell>
          <cell r="B336" t="str">
            <v>PTNL</v>
          </cell>
          <cell r="C336" t="str">
            <v>O&amp;M - G&amp;A</v>
          </cell>
          <cell r="H336" t="str">
            <v>Lincoln Parish Processing Plant</v>
          </cell>
          <cell r="K336">
            <v>4134.16</v>
          </cell>
          <cell r="L336">
            <v>2421.73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6555.8899999999994</v>
          </cell>
        </row>
        <row r="337">
          <cell r="A337" t="str">
            <v>OM_CST_CT</v>
          </cell>
          <cell r="B337" t="str">
            <v>PTNL</v>
          </cell>
          <cell r="C337" t="str">
            <v>O&amp;M - G&amp;A</v>
          </cell>
          <cell r="H337" t="str">
            <v>Lincoln Parish Processing Plant</v>
          </cell>
          <cell r="K337">
            <v>406.07</v>
          </cell>
          <cell r="L337">
            <v>847.91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1253.98</v>
          </cell>
        </row>
        <row r="338">
          <cell r="A338" t="str">
            <v>OM_CST_CT</v>
          </cell>
          <cell r="B338" t="str">
            <v>PTNL</v>
          </cell>
          <cell r="C338" t="str">
            <v>O&amp;M - G&amp;A</v>
          </cell>
          <cell r="H338" t="str">
            <v>Lincoln Parish Processing Plant</v>
          </cell>
          <cell r="K338">
            <v>8319.94</v>
          </cell>
          <cell r="L338">
            <v>6348.37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14668.310000000001</v>
          </cell>
        </row>
        <row r="339">
          <cell r="A339" t="str">
            <v>OM_CST_CT</v>
          </cell>
          <cell r="B339" t="str">
            <v>PTNL</v>
          </cell>
          <cell r="C339" t="str">
            <v>O&amp;M - G&amp;A</v>
          </cell>
          <cell r="H339" t="str">
            <v>Lincoln Parish Processing Plant</v>
          </cell>
          <cell r="K339">
            <v>199.81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199.81</v>
          </cell>
        </row>
        <row r="340">
          <cell r="A340" t="str">
            <v>OM_CST_CT</v>
          </cell>
          <cell r="B340" t="str">
            <v>PTNL</v>
          </cell>
          <cell r="C340" t="str">
            <v>O&amp;M - G&amp;A</v>
          </cell>
          <cell r="H340" t="str">
            <v>Lincoln Parish Processing Plant</v>
          </cell>
          <cell r="K340">
            <v>514.55999999999995</v>
          </cell>
          <cell r="L340">
            <v>6245.29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6759.85</v>
          </cell>
        </row>
        <row r="341">
          <cell r="A341" t="str">
            <v>OM_CST_CT</v>
          </cell>
          <cell r="B341" t="str">
            <v>PTNL</v>
          </cell>
          <cell r="C341" t="str">
            <v>DD&amp;A Expense</v>
          </cell>
          <cell r="H341" t="str">
            <v>Lincoln Parish Processing Plant</v>
          </cell>
          <cell r="K341">
            <v>5207.41</v>
          </cell>
          <cell r="L341">
            <v>5207.37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10414.779999999999</v>
          </cell>
        </row>
        <row r="342">
          <cell r="A342" t="str">
            <v>OM_CST_CT</v>
          </cell>
          <cell r="B342" t="str">
            <v>PTNL</v>
          </cell>
          <cell r="C342" t="str">
            <v>Taxes Other than Income</v>
          </cell>
          <cell r="H342" t="str">
            <v>Lincoln Parish Processing Plant</v>
          </cell>
          <cell r="K342">
            <v>0</v>
          </cell>
          <cell r="L342">
            <v>50.62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50.62</v>
          </cell>
        </row>
        <row r="343">
          <cell r="A343" t="str">
            <v>ALLOCATE</v>
          </cell>
          <cell r="B343" t="str">
            <v>PTNL</v>
          </cell>
          <cell r="C343" t="str">
            <v>O&amp;M - G&amp;A</v>
          </cell>
          <cell r="H343" t="str">
            <v>Corporate Allocations</v>
          </cell>
          <cell r="K343">
            <v>250000</v>
          </cell>
          <cell r="L343">
            <v>250000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500000</v>
          </cell>
        </row>
        <row r="344">
          <cell r="A344" t="str">
            <v>OM_CST_CT</v>
          </cell>
          <cell r="B344" t="str">
            <v>PTNL</v>
          </cell>
          <cell r="C344" t="str">
            <v>O&amp;M - G&amp;A</v>
          </cell>
          <cell r="H344" t="str">
            <v>Mt Olive Gathering System</v>
          </cell>
          <cell r="K344">
            <v>0</v>
          </cell>
          <cell r="L344">
            <v>-1951.6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-1951.6</v>
          </cell>
        </row>
        <row r="345">
          <cell r="A345" t="str">
            <v>OM_CST_CT</v>
          </cell>
          <cell r="B345" t="str">
            <v>PTNL</v>
          </cell>
          <cell r="C345" t="str">
            <v>O&amp;M - G&amp;A</v>
          </cell>
          <cell r="H345" t="str">
            <v>Mt Olive Gathering System</v>
          </cell>
          <cell r="K345">
            <v>0</v>
          </cell>
          <cell r="L345">
            <v>836.4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836.4</v>
          </cell>
        </row>
        <row r="346">
          <cell r="A346" t="str">
            <v>OM_CST_CT</v>
          </cell>
          <cell r="B346" t="str">
            <v>PTNL</v>
          </cell>
          <cell r="C346" t="str">
            <v>O&amp;M - G&amp;A</v>
          </cell>
          <cell r="H346" t="str">
            <v>Mt Olive Gathering System</v>
          </cell>
          <cell r="K346">
            <v>0</v>
          </cell>
          <cell r="L346">
            <v>-585.48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-585.48</v>
          </cell>
        </row>
        <row r="347">
          <cell r="A347" t="str">
            <v>OM_CST_CT</v>
          </cell>
          <cell r="B347" t="str">
            <v>PTNL</v>
          </cell>
          <cell r="C347" t="str">
            <v>O&amp;M - G&amp;A</v>
          </cell>
          <cell r="H347" t="str">
            <v>Mt Olive Gathering System</v>
          </cell>
          <cell r="K347">
            <v>0</v>
          </cell>
          <cell r="L347">
            <v>3093.3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3093.3</v>
          </cell>
        </row>
        <row r="348">
          <cell r="A348" t="str">
            <v>OM_CST_CT</v>
          </cell>
          <cell r="B348" t="str">
            <v>PTNL</v>
          </cell>
          <cell r="C348" t="str">
            <v>DD&amp;A Expense</v>
          </cell>
          <cell r="H348" t="str">
            <v>Mt Olive Gathering System</v>
          </cell>
          <cell r="K348">
            <v>0</v>
          </cell>
          <cell r="L348">
            <v>1226.25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1226.25</v>
          </cell>
        </row>
        <row r="349">
          <cell r="A349" t="str">
            <v>OM_CST_CT</v>
          </cell>
          <cell r="B349" t="str">
            <v>PTNL</v>
          </cell>
          <cell r="C349" t="str">
            <v>Taxes Other than Income</v>
          </cell>
          <cell r="H349" t="str">
            <v>Mt Olive Gathering System</v>
          </cell>
          <cell r="K349">
            <v>89.25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89.25</v>
          </cell>
        </row>
        <row r="350">
          <cell r="A350" t="str">
            <v>GA_CST_CT</v>
          </cell>
          <cell r="B350" t="str">
            <v>Corporate</v>
          </cell>
          <cell r="C350" t="str">
            <v>O&amp;M - G&amp;A</v>
          </cell>
          <cell r="H350" t="str">
            <v>Executive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 t="str">
            <v>GA_CST_CT</v>
          </cell>
          <cell r="B351" t="str">
            <v>Corporate</v>
          </cell>
          <cell r="C351" t="str">
            <v>O&amp;M - G&amp;A</v>
          </cell>
          <cell r="H351" t="str">
            <v>Executive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 t="str">
            <v>GA_CST_CT</v>
          </cell>
          <cell r="B352" t="str">
            <v>Corporate</v>
          </cell>
          <cell r="C352" t="str">
            <v>O&amp;M - G&amp;A</v>
          </cell>
          <cell r="H352" t="str">
            <v>Executive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A353" t="str">
            <v>ALLOCATE</v>
          </cell>
          <cell r="B353" t="str">
            <v>Corporate</v>
          </cell>
          <cell r="C353" t="str">
            <v>O&amp;M - G&amp;A</v>
          </cell>
          <cell r="H353" t="str">
            <v>Executive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 t="str">
            <v>GA_CST_CT</v>
          </cell>
          <cell r="B354" t="str">
            <v>Corporate</v>
          </cell>
          <cell r="C354" t="str">
            <v>DD&amp;A Expense</v>
          </cell>
          <cell r="H354" t="str">
            <v>Executive</v>
          </cell>
          <cell r="K354">
            <v>248.18</v>
          </cell>
          <cell r="L354">
            <v>282.33999999999997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530.52</v>
          </cell>
        </row>
        <row r="355">
          <cell r="A355" t="str">
            <v>GA_CST_CT</v>
          </cell>
          <cell r="B355" t="str">
            <v>Corporate</v>
          </cell>
          <cell r="C355" t="str">
            <v>Interest Expense</v>
          </cell>
          <cell r="H355" t="str">
            <v>Executive</v>
          </cell>
          <cell r="K355">
            <v>-281179.57</v>
          </cell>
          <cell r="L355">
            <v>-276478.27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-557657.84000000008</v>
          </cell>
        </row>
        <row r="356">
          <cell r="A356" t="str">
            <v>GA_CST_CT</v>
          </cell>
          <cell r="B356" t="str">
            <v>Corporate</v>
          </cell>
          <cell r="C356" t="str">
            <v>Minority Interest</v>
          </cell>
          <cell r="H356" t="str">
            <v>Executive</v>
          </cell>
          <cell r="K356">
            <v>-319148.67</v>
          </cell>
          <cell r="L356">
            <v>-329952.96999999997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-649101.6399999999</v>
          </cell>
        </row>
        <row r="357">
          <cell r="A357" t="str">
            <v>ALLOCATE</v>
          </cell>
          <cell r="B357" t="str">
            <v>PTNL</v>
          </cell>
          <cell r="C357" t="str">
            <v>O&amp;M - G&amp;A</v>
          </cell>
          <cell r="H357" t="str">
            <v>Executive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 t="e">
            <v>#N/A</v>
          </cell>
          <cell r="B358" t="str">
            <v>Corporate</v>
          </cell>
          <cell r="C358" t="str">
            <v>WBS_EXPENSES</v>
          </cell>
          <cell r="H358" t="str">
            <v>Office Furniture Heaven, Inc.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 t="e">
            <v>#N/A</v>
          </cell>
          <cell r="B359" t="str">
            <v>PTNL</v>
          </cell>
          <cell r="C359" t="str">
            <v>WBS_EXPENSES</v>
          </cell>
          <cell r="H359" t="str">
            <v>Rich Gas Inlet 3.3 Miles of 24"/16"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 t="e">
            <v>#N/A</v>
          </cell>
          <cell r="B360" t="str">
            <v>PTNL</v>
          </cell>
          <cell r="C360" t="str">
            <v>WBS_EXPENSES</v>
          </cell>
          <cell r="H360" t="str">
            <v>Residue Outlet Pipeline .89 miles of 24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 t="e">
            <v>#N/A</v>
          </cell>
          <cell r="B361" t="str">
            <v>PTNL</v>
          </cell>
          <cell r="C361" t="str">
            <v>WBS_EXPENSES</v>
          </cell>
          <cell r="H361" t="str">
            <v>Terryville/Minden 5 Mile Loop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</row>
        <row r="362">
          <cell r="A362" t="e">
            <v>#N/A</v>
          </cell>
          <cell r="B362" t="str">
            <v>PTNL</v>
          </cell>
          <cell r="C362" t="str">
            <v>WBS_EXPENSES</v>
          </cell>
          <cell r="H362" t="str">
            <v>Terryville/Minden 7 Mile New Build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</row>
        <row r="363">
          <cell r="A363" t="e">
            <v>#N/A</v>
          </cell>
          <cell r="B363" t="str">
            <v>PTPB</v>
          </cell>
          <cell r="C363" t="str">
            <v>WBS_EXPENSES</v>
          </cell>
          <cell r="H363" t="str">
            <v>Chillers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</row>
        <row r="364">
          <cell r="A364" t="e">
            <v>#N/A</v>
          </cell>
          <cell r="B364" t="str">
            <v>PTPB</v>
          </cell>
          <cell r="C364" t="str">
            <v>WBS_EXPENSES</v>
          </cell>
          <cell r="H364" t="str">
            <v>Buildings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 t="e">
            <v>#N/A</v>
          </cell>
          <cell r="B365" t="str">
            <v>PTPB</v>
          </cell>
          <cell r="C365" t="str">
            <v>WBS_EXPENSES</v>
          </cell>
          <cell r="H365" t="str">
            <v>Buildings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</row>
        <row r="366">
          <cell r="A366" t="e">
            <v>#N/A</v>
          </cell>
          <cell r="B366" t="str">
            <v>PTPB</v>
          </cell>
          <cell r="C366" t="str">
            <v>WBS_EXPENSES</v>
          </cell>
          <cell r="H366" t="str">
            <v>Electrical Equipment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 t="e">
            <v>#N/A</v>
          </cell>
          <cell r="B367" t="str">
            <v>PTPB</v>
          </cell>
          <cell r="C367" t="str">
            <v>WBS_EXPENSES</v>
          </cell>
          <cell r="H367" t="str">
            <v>Electrical Equipment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</row>
        <row r="368">
          <cell r="A368" t="e">
            <v>#N/A</v>
          </cell>
          <cell r="B368" t="str">
            <v>PTPB</v>
          </cell>
          <cell r="C368" t="str">
            <v>WBS_EXPENSES</v>
          </cell>
          <cell r="H368" t="str">
            <v>Electrical Equipment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</row>
        <row r="369">
          <cell r="A369" t="e">
            <v>#N/A</v>
          </cell>
          <cell r="B369" t="str">
            <v>PTPB</v>
          </cell>
          <cell r="C369" t="str">
            <v>WBS_EXPENSES</v>
          </cell>
          <cell r="H369" t="str">
            <v>Construction of 8 inch Pipeline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 t="e">
            <v>#N/A</v>
          </cell>
          <cell r="B370" t="str">
            <v>PTPB</v>
          </cell>
          <cell r="C370" t="str">
            <v>WBS_EXPENSES</v>
          </cell>
          <cell r="H370" t="str">
            <v>Capitalized Payroll labor and Benefits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A371" t="e">
            <v>#N/A</v>
          </cell>
          <cell r="B371" t="str">
            <v>PTPB</v>
          </cell>
          <cell r="C371" t="str">
            <v>WBS_EXPENSES</v>
          </cell>
          <cell r="H371" t="str">
            <v>Capitalized Payroll labor and Benefits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A372" t="e">
            <v>#N/A</v>
          </cell>
          <cell r="B372" t="str">
            <v>PTPB</v>
          </cell>
          <cell r="C372" t="str">
            <v>WBS_EXPENSES</v>
          </cell>
          <cell r="H372" t="str">
            <v>Pipeline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 t="e">
            <v>#N/A</v>
          </cell>
          <cell r="B373" t="str">
            <v>PTPB</v>
          </cell>
          <cell r="C373" t="str">
            <v>WBS_EXPENSES</v>
          </cell>
          <cell r="H373" t="str">
            <v>Capitalized Payroll labor and Benefits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 t="e">
            <v>#N/A</v>
          </cell>
          <cell r="B374" t="str">
            <v>PTPB</v>
          </cell>
          <cell r="C374" t="str">
            <v>WBS_EXPENSES</v>
          </cell>
          <cell r="H374" t="str">
            <v>Capitalized Payroll labor and Benefits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 t="e">
            <v>#N/A</v>
          </cell>
          <cell r="B375" t="str">
            <v>PTPB</v>
          </cell>
          <cell r="C375" t="str">
            <v>WBS_EXPENSES</v>
          </cell>
          <cell r="H375" t="str">
            <v>Capitalized Payroll labor and Benefits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 t="e">
            <v>#N/A</v>
          </cell>
          <cell r="B376" t="str">
            <v>PTPB</v>
          </cell>
          <cell r="C376" t="str">
            <v>WBS_EXPENSES</v>
          </cell>
          <cell r="H376" t="str">
            <v>Capitalized Payroll labor and Benefits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 t="e">
            <v>#N/A</v>
          </cell>
          <cell r="B377" t="str">
            <v>PTPB</v>
          </cell>
          <cell r="C377" t="str">
            <v>WBS_EXPENSES</v>
          </cell>
          <cell r="H377" t="str">
            <v>Capitalized Payroll labor and Benefits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 t="e">
            <v>#N/A</v>
          </cell>
          <cell r="B378" t="str">
            <v>PTPB</v>
          </cell>
          <cell r="C378" t="str">
            <v>WBS_EXPENSES</v>
          </cell>
          <cell r="H378" t="str">
            <v>Capitalized Payroll labor and Benefits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 t="e">
            <v>#N/A</v>
          </cell>
          <cell r="B379" t="str">
            <v>PTPB</v>
          </cell>
          <cell r="C379" t="str">
            <v>WBS_EXPENSES</v>
          </cell>
          <cell r="H379" t="str">
            <v>Capitalized Payroll labor and Benefits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</row>
        <row r="380">
          <cell r="A380" t="e">
            <v>#N/A</v>
          </cell>
          <cell r="B380" t="str">
            <v>PTPB</v>
          </cell>
          <cell r="C380" t="str">
            <v>WBS_EXPENSES</v>
          </cell>
          <cell r="H380" t="str">
            <v>Capitalized Payroll labor and Benefits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</row>
        <row r="381">
          <cell r="A381" t="e">
            <v>#N/A</v>
          </cell>
          <cell r="B381" t="str">
            <v>PTPB</v>
          </cell>
          <cell r="C381" t="str">
            <v>WBS_EXPENSES</v>
          </cell>
          <cell r="H381" t="str">
            <v>Capitalized Payroll labor and Benefits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 t="e">
            <v>#N/A</v>
          </cell>
          <cell r="B382" t="str">
            <v>PTPB</v>
          </cell>
          <cell r="C382" t="str">
            <v>WBS_EXPENSES</v>
          </cell>
          <cell r="H382" t="str">
            <v>Capitalized Payroll labor and Benefits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</row>
        <row r="383">
          <cell r="A383" t="e">
            <v>#N/A</v>
          </cell>
          <cell r="B383" t="str">
            <v>PTNL</v>
          </cell>
          <cell r="C383" t="str">
            <v>WBS_EXPENSES</v>
          </cell>
          <cell r="H383" t="str">
            <v>DCP Connector .7 Miles 12 Inch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</row>
        <row r="384">
          <cell r="A384" t="e">
            <v>#N/A</v>
          </cell>
          <cell r="B384" t="str">
            <v>PTPB</v>
          </cell>
          <cell r="C384" t="str">
            <v>WBS_EXPENSES</v>
          </cell>
          <cell r="H384" t="str">
            <v>Vessels/Separators/Tanks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</row>
        <row r="385">
          <cell r="A385" t="e">
            <v>#N/A</v>
          </cell>
          <cell r="B385" t="str">
            <v>PTPB</v>
          </cell>
          <cell r="C385" t="str">
            <v>WBS_EXPENSES</v>
          </cell>
          <cell r="H385" t="str">
            <v>Vessels/Separators/Tanks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</row>
        <row r="386">
          <cell r="A386" t="e">
            <v>#N/A</v>
          </cell>
          <cell r="B386" t="str">
            <v>PTPB</v>
          </cell>
          <cell r="C386" t="str">
            <v>WBS_EXPENSES</v>
          </cell>
          <cell r="H386" t="str">
            <v>Vessels/Separators/Tanks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</row>
        <row r="387">
          <cell r="A387" t="e">
            <v>#N/A</v>
          </cell>
          <cell r="B387" t="str">
            <v>PTPB</v>
          </cell>
          <cell r="C387" t="str">
            <v>WBS_EXPENSES</v>
          </cell>
          <cell r="H387" t="str">
            <v>Vessels/Separators/Tanks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</row>
        <row r="388">
          <cell r="A388" t="e">
            <v>#N/A</v>
          </cell>
          <cell r="B388" t="str">
            <v>PTPB</v>
          </cell>
          <cell r="C388" t="str">
            <v>WBS_EXPENSES</v>
          </cell>
          <cell r="H388" t="str">
            <v>Compressor Station Equipment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</row>
        <row r="389">
          <cell r="A389" t="e">
            <v>#N/A</v>
          </cell>
          <cell r="B389" t="str">
            <v>PTPB</v>
          </cell>
          <cell r="C389" t="str">
            <v>WBS_EXPENSES</v>
          </cell>
          <cell r="H389" t="str">
            <v>Compressor Station Equipment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</row>
        <row r="390">
          <cell r="A390" t="e">
            <v>#N/A</v>
          </cell>
          <cell r="B390" t="str">
            <v>PTPB</v>
          </cell>
          <cell r="C390" t="str">
            <v>WBS_EXPENSES</v>
          </cell>
          <cell r="H390" t="str">
            <v>Compressor Station Equipment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 t="e">
            <v>#N/A</v>
          </cell>
          <cell r="B391" t="str">
            <v>PTPB</v>
          </cell>
          <cell r="C391" t="str">
            <v>WBS_EXPENSES</v>
          </cell>
          <cell r="H391" t="str">
            <v>Instrumentation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</row>
        <row r="392">
          <cell r="A392" t="e">
            <v>#N/A</v>
          </cell>
          <cell r="B392" t="str">
            <v>PTPB</v>
          </cell>
          <cell r="C392" t="str">
            <v>WBS_EXPENSES</v>
          </cell>
          <cell r="H392" t="str">
            <v>Instrumentation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</row>
        <row r="393">
          <cell r="A393" t="e">
            <v>#N/A</v>
          </cell>
          <cell r="B393" t="str">
            <v>PTPB</v>
          </cell>
          <cell r="C393" t="str">
            <v>WBS_EXPENSES</v>
          </cell>
          <cell r="H393" t="str">
            <v>Delaware Basin Right of Way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</row>
        <row r="394">
          <cell r="A394" t="e">
            <v>#N/A</v>
          </cell>
          <cell r="B394" t="str">
            <v>PTPB</v>
          </cell>
          <cell r="C394" t="str">
            <v>WBS_EXPENSES</v>
          </cell>
          <cell r="H394" t="str">
            <v>Compressor Station Equipment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</row>
        <row r="395">
          <cell r="A395" t="e">
            <v>#N/A</v>
          </cell>
          <cell r="B395" t="str">
            <v>PTNL</v>
          </cell>
          <cell r="C395" t="str">
            <v>WBS_EXPENSES</v>
          </cell>
          <cell r="H395" t="str">
            <v>Lease rental-Pipeline &amp; Trailers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</row>
        <row r="396">
          <cell r="A396" t="e">
            <v>#N/A</v>
          </cell>
          <cell r="B396" t="str">
            <v>PTPB</v>
          </cell>
          <cell r="C396" t="str">
            <v>WBS_EXPENSES</v>
          </cell>
          <cell r="H396" t="str">
            <v>Land Rights/Right of Way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</row>
        <row r="397">
          <cell r="A397" t="e">
            <v>#N/A</v>
          </cell>
          <cell r="B397" t="str">
            <v>PTPB</v>
          </cell>
          <cell r="C397" t="str">
            <v>WBS_EXPENSES</v>
          </cell>
          <cell r="H397" t="str">
            <v>Land Rights/Right of Way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 t="e">
            <v>#N/A</v>
          </cell>
          <cell r="B398" t="str">
            <v>PTPB</v>
          </cell>
          <cell r="C398" t="str">
            <v>WBS_EXPENSES</v>
          </cell>
          <cell r="H398" t="str">
            <v>Land Rights/Right of Way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 t="e">
            <v>#N/A</v>
          </cell>
          <cell r="B399" t="str">
            <v>PTPB</v>
          </cell>
          <cell r="C399" t="str">
            <v>WBS_EXPENSES</v>
          </cell>
          <cell r="H399" t="str">
            <v>Land Rights/Right of Way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 t="e">
            <v>#N/A</v>
          </cell>
          <cell r="B400" t="str">
            <v>PTPB</v>
          </cell>
          <cell r="C400" t="str">
            <v>WBS_EXPENSES</v>
          </cell>
          <cell r="H400" t="str">
            <v>Pipe, 12 OD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 t="e">
            <v>#N/A</v>
          </cell>
          <cell r="B401" t="str">
            <v>PTPB</v>
          </cell>
          <cell r="C401" t="str">
            <v>WBS_EXPENSES</v>
          </cell>
          <cell r="H401" t="str">
            <v>Capitalized Labor Payroll and Benefits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 t="e">
            <v>#N/A</v>
          </cell>
          <cell r="B402" t="str">
            <v>PTPB</v>
          </cell>
          <cell r="C402" t="str">
            <v>WBS_EXPENSES</v>
          </cell>
          <cell r="H402" t="str">
            <v>Capitalized Labor Payroll and Benefits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 t="e">
            <v>#N/A</v>
          </cell>
          <cell r="B403" t="str">
            <v>PTPB</v>
          </cell>
          <cell r="C403" t="str">
            <v>WBS_EXPENSES</v>
          </cell>
          <cell r="H403" t="str">
            <v>Meters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 t="e">
            <v>#N/A</v>
          </cell>
          <cell r="B404" t="str">
            <v>PTPB</v>
          </cell>
          <cell r="C404" t="str">
            <v>WBS_EXPENSES</v>
          </cell>
          <cell r="H404" t="str">
            <v>Vessels/Separators/Tanks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 t="e">
            <v>#N/A</v>
          </cell>
          <cell r="B405" t="str">
            <v>PTPB</v>
          </cell>
          <cell r="C405" t="str">
            <v>WBS_EXPENSES</v>
          </cell>
          <cell r="H405" t="str">
            <v>Vessels/Separators/Tanks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 t="e">
            <v>#N/A</v>
          </cell>
          <cell r="B406" t="str">
            <v>Corporate</v>
          </cell>
          <cell r="C406" t="str">
            <v>WBS_EXPENSES</v>
          </cell>
          <cell r="H406" t="str">
            <v>SAP Implementation and Improvements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 t="e">
            <v>#N/A</v>
          </cell>
          <cell r="B407" t="str">
            <v>Corporate</v>
          </cell>
          <cell r="C407" t="str">
            <v>WBS_EXPENSES</v>
          </cell>
          <cell r="H407" t="str">
            <v>SAP Implementation and Improvements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 t="e">
            <v>#N/A</v>
          </cell>
          <cell r="B408" t="str">
            <v>PTPB</v>
          </cell>
          <cell r="C408" t="str">
            <v>WBS_EXPENSES</v>
          </cell>
          <cell r="H408" t="str">
            <v>Land Rights/Right of Way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 t="e">
            <v>#N/A</v>
          </cell>
          <cell r="B409" t="str">
            <v>PTPB</v>
          </cell>
          <cell r="C409" t="str">
            <v>WBS_EXPENSES</v>
          </cell>
          <cell r="H409" t="str">
            <v>Land Rights/Right of Way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</row>
        <row r="410">
          <cell r="A410" t="e">
            <v>#N/A</v>
          </cell>
          <cell r="B410" t="str">
            <v>PTPB</v>
          </cell>
          <cell r="C410" t="str">
            <v>WBS_EXPENSES</v>
          </cell>
          <cell r="H410" t="str">
            <v>Install 6.2 Miles of 12 Inch Pipeline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</row>
        <row r="411">
          <cell r="A411" t="e">
            <v>#N/A</v>
          </cell>
          <cell r="B411" t="str">
            <v>PTPB</v>
          </cell>
          <cell r="C411" t="str">
            <v>WBS_EXPENSES</v>
          </cell>
          <cell r="H411" t="str">
            <v>Install 6.2 Miles of 12 Inch Pipeline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</row>
        <row r="412">
          <cell r="A412" t="e">
            <v>#N/A</v>
          </cell>
          <cell r="B412" t="str">
            <v>PTPB</v>
          </cell>
          <cell r="C412" t="str">
            <v>WBS_EXPENSES</v>
          </cell>
          <cell r="H412" t="str">
            <v>Install 6.2 Miles of 12 Inch Pipeline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</row>
        <row r="413">
          <cell r="A413" t="e">
            <v>#N/A</v>
          </cell>
          <cell r="B413" t="str">
            <v>PTPB</v>
          </cell>
          <cell r="C413" t="str">
            <v>WBS_EXPENSES</v>
          </cell>
          <cell r="H413" t="str">
            <v>Capitalized Labor &amp; Benefits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 t="e">
            <v>#N/A</v>
          </cell>
          <cell r="B414" t="str">
            <v>PTPB</v>
          </cell>
          <cell r="C414" t="str">
            <v>WBS_EXPENSES</v>
          </cell>
          <cell r="H414" t="str">
            <v>Capitalized Labor &amp; Benefits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</row>
        <row r="415">
          <cell r="A415" t="e">
            <v>#N/A</v>
          </cell>
          <cell r="B415" t="str">
            <v>PTPB</v>
          </cell>
          <cell r="C415" t="str">
            <v>WBS_EXPENSES</v>
          </cell>
          <cell r="H415" t="str">
            <v>Capitalized Labor &amp; Benefits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 t="e">
            <v>#N/A</v>
          </cell>
          <cell r="B416" t="str">
            <v>PTPB</v>
          </cell>
          <cell r="C416" t="str">
            <v>WBS_EXPENSES</v>
          </cell>
          <cell r="H416" t="str">
            <v>Capitalized Labor &amp; Benefits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 t="e">
            <v>#N/A</v>
          </cell>
          <cell r="B417" t="str">
            <v>PTPB</v>
          </cell>
          <cell r="C417" t="str">
            <v>WBS_EXPENSES</v>
          </cell>
          <cell r="H417" t="str">
            <v>Capitalized Labor &amp; Benefits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 t="e">
            <v>#N/A</v>
          </cell>
          <cell r="B418" t="str">
            <v>PTPB</v>
          </cell>
          <cell r="C418" t="str">
            <v>WBS_EXPENSES</v>
          </cell>
          <cell r="H418" t="str">
            <v>Capitalized Labor &amp; Benefits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19">
          <cell r="A419" t="e">
            <v>#N/A</v>
          </cell>
          <cell r="B419" t="str">
            <v>PTPB</v>
          </cell>
          <cell r="C419" t="str">
            <v>WBS_EXPENSES</v>
          </cell>
          <cell r="H419" t="str">
            <v>42,240' of 12" O.D., .219 WT, inspection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</row>
        <row r="420">
          <cell r="A420" t="e">
            <v>#N/A</v>
          </cell>
          <cell r="B420" t="str">
            <v>PTPB</v>
          </cell>
          <cell r="C420" t="str">
            <v>WBS_EXPENSES</v>
          </cell>
          <cell r="H420" t="str">
            <v>Electronic flow meter, monitor &amp; Monitor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</row>
        <row r="421">
          <cell r="A421" t="e">
            <v>#N/A</v>
          </cell>
          <cell r="B421" t="str">
            <v>PTPB</v>
          </cell>
          <cell r="C421" t="str">
            <v>WBS_EXPENSES</v>
          </cell>
          <cell r="H421" t="str">
            <v>Electronic flow meter, monitor &amp; Monitor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</row>
        <row r="422">
          <cell r="A422" t="e">
            <v>#N/A</v>
          </cell>
          <cell r="B422" t="str">
            <v>PTPB</v>
          </cell>
          <cell r="C422" t="str">
            <v>WBS_EXPENSES</v>
          </cell>
          <cell r="H422" t="str">
            <v>Electronic flow meter, monitor &amp; Monitor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</row>
        <row r="423">
          <cell r="A423" t="e">
            <v>#N/A</v>
          </cell>
          <cell r="B423" t="str">
            <v>PTPB</v>
          </cell>
          <cell r="C423" t="str">
            <v>WBS_EXPENSES</v>
          </cell>
          <cell r="H423" t="str">
            <v>ROW easement, title fees, landmen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</row>
        <row r="424">
          <cell r="A424" t="e">
            <v>#N/A</v>
          </cell>
          <cell r="B424" t="str">
            <v>PTPB</v>
          </cell>
          <cell r="C424" t="str">
            <v>WBS_EXPENSES</v>
          </cell>
          <cell r="H424" t="str">
            <v>ROW easement, title fees, landmen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</row>
        <row r="425">
          <cell r="A425" t="e">
            <v>#N/A</v>
          </cell>
          <cell r="B425" t="str">
            <v>PTPB</v>
          </cell>
          <cell r="C425" t="str">
            <v>WBS_EXPENSES</v>
          </cell>
          <cell r="H425" t="str">
            <v>Capitalized labor and benefits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 t="e">
            <v>#N/A</v>
          </cell>
          <cell r="B426" t="str">
            <v>PTPB</v>
          </cell>
          <cell r="C426" t="str">
            <v>WBS_EXPENSES</v>
          </cell>
          <cell r="H426" t="str">
            <v>Capitalized labor and benefits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</row>
        <row r="427">
          <cell r="A427" t="e">
            <v>#N/A</v>
          </cell>
          <cell r="B427" t="str">
            <v>PTPB</v>
          </cell>
          <cell r="C427" t="str">
            <v>WBS_EXPENSES</v>
          </cell>
          <cell r="H427" t="str">
            <v>Horizontal liquid filter for plt &amp; labor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</row>
        <row r="428">
          <cell r="A428" t="e">
            <v>#N/A</v>
          </cell>
          <cell r="B428" t="str">
            <v>PTPB</v>
          </cell>
          <cell r="C428" t="str">
            <v>WBS_EXPENSES</v>
          </cell>
          <cell r="H428" t="str">
            <v>Separator, tanks, catwalk and freight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 t="e">
            <v>#N/A</v>
          </cell>
          <cell r="B429" t="str">
            <v>PTPB</v>
          </cell>
          <cell r="C429" t="str">
            <v>WBS_EXPENSES</v>
          </cell>
          <cell r="H429" t="str">
            <v>12,000' of 12" pipe/fittings/bore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 t="e">
            <v>#N/A</v>
          </cell>
          <cell r="B430" t="str">
            <v>PTPB</v>
          </cell>
          <cell r="C430" t="str">
            <v>WBS_EXPENSES</v>
          </cell>
          <cell r="H430" t="str">
            <v>12,000' of 12" pipe/fittings/bore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 t="e">
            <v>#N/A</v>
          </cell>
          <cell r="B431" t="str">
            <v>PTPB</v>
          </cell>
          <cell r="C431" t="str">
            <v>WBS_EXPENSES</v>
          </cell>
          <cell r="H431" t="str">
            <v>12,000' of 12" pipe/fittings/bore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 t="e">
            <v>#N/A</v>
          </cell>
          <cell r="B432" t="str">
            <v>PTPB</v>
          </cell>
          <cell r="C432" t="str">
            <v>WBS_EXPENSES</v>
          </cell>
          <cell r="H432" t="str">
            <v>12,000' of 12" pipe/fittings/bore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 t="e">
            <v>#N/A</v>
          </cell>
          <cell r="B433" t="str">
            <v>PTPB</v>
          </cell>
          <cell r="C433" t="str">
            <v>WBS_EXPENSES</v>
          </cell>
          <cell r="H433" t="str">
            <v>ROW, use the U of T rate of $2/rod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</row>
        <row r="434">
          <cell r="A434" t="e">
            <v>#N/A</v>
          </cell>
          <cell r="B434" t="str">
            <v>PTPB</v>
          </cell>
          <cell r="C434" t="str">
            <v>WBS_EXPENSES</v>
          </cell>
          <cell r="H434" t="str">
            <v>ROW, use the U of T rate of $2/rod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 t="e">
            <v>#N/A</v>
          </cell>
          <cell r="B435" t="str">
            <v>PTPB</v>
          </cell>
          <cell r="C435" t="str">
            <v>WBS_EXPENSES</v>
          </cell>
          <cell r="H435" t="str">
            <v>ROW, use the U of T rate of $2/rod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 t="e">
            <v>#N/A</v>
          </cell>
          <cell r="B436" t="str">
            <v>PTPB</v>
          </cell>
          <cell r="C436" t="str">
            <v>WBS_EXPENSES</v>
          </cell>
          <cell r="H436" t="str">
            <v>Capitalized Labor &amp; Benefits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 t="e">
            <v>#N/A</v>
          </cell>
          <cell r="B437" t="str">
            <v>PTPB</v>
          </cell>
          <cell r="C437" t="str">
            <v>WBS_EXPENSES</v>
          </cell>
          <cell r="H437" t="str">
            <v>Capitalized Labor &amp; Benefits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</row>
        <row r="438">
          <cell r="A438" t="e">
            <v>#N/A</v>
          </cell>
          <cell r="B438" t="str">
            <v>PTPB</v>
          </cell>
          <cell r="C438" t="str">
            <v>WBS_EXPENSES</v>
          </cell>
          <cell r="H438" t="str">
            <v>Capitalized Labor &amp; Benefits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 t="e">
            <v>#N/A</v>
          </cell>
          <cell r="B439" t="str">
            <v>PTPB</v>
          </cell>
          <cell r="C439" t="str">
            <v>WBS_EXPENSES</v>
          </cell>
          <cell r="H439" t="str">
            <v>Capitalized Labor &amp; Benefits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 t="e">
            <v>#N/A</v>
          </cell>
          <cell r="B440" t="str">
            <v>PTPB</v>
          </cell>
          <cell r="C440" t="str">
            <v>WBS_EXPENSES</v>
          </cell>
          <cell r="H440" t="str">
            <v>Capitalized Labor &amp; Benefits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</row>
        <row r="441">
          <cell r="A441" t="e">
            <v>#N/A</v>
          </cell>
          <cell r="B441" t="str">
            <v>PTPB</v>
          </cell>
          <cell r="C441" t="str">
            <v>WBS_EXPENSES</v>
          </cell>
          <cell r="H441" t="str">
            <v>Triple H Construction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</row>
        <row r="442">
          <cell r="A442" t="e">
            <v>#N/A</v>
          </cell>
          <cell r="B442" t="str">
            <v>PTPB</v>
          </cell>
          <cell r="C442" t="str">
            <v>WBS_EXPENSES</v>
          </cell>
          <cell r="H442" t="str">
            <v>ROW For easement, title fees and landmen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 t="e">
            <v>#N/A</v>
          </cell>
          <cell r="B443" t="str">
            <v>PTPB</v>
          </cell>
          <cell r="C443" t="str">
            <v>WBS_EXPENSES</v>
          </cell>
          <cell r="H443" t="str">
            <v>ROW For easement, title fees and landmen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 t="e">
            <v>#N/A</v>
          </cell>
          <cell r="B444" t="str">
            <v>PTPB</v>
          </cell>
          <cell r="C444" t="str">
            <v>WBS_EXPENSES</v>
          </cell>
          <cell r="H444" t="str">
            <v>ROW For easement, title fees and landmen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 t="e">
            <v>#N/A</v>
          </cell>
          <cell r="B445" t="str">
            <v>PTPB</v>
          </cell>
          <cell r="C445" t="str">
            <v>WBS_EXPENSES</v>
          </cell>
          <cell r="H445" t="str">
            <v>Drafting and Surveying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</row>
        <row r="446">
          <cell r="A446" t="e">
            <v>#N/A</v>
          </cell>
          <cell r="B446" t="str">
            <v>PTPB</v>
          </cell>
          <cell r="C446" t="str">
            <v>WBS_EXPENSES</v>
          </cell>
          <cell r="H446" t="str">
            <v>Capitalized Labor &amp; Benefits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</row>
        <row r="447">
          <cell r="A447" t="e">
            <v>#N/A</v>
          </cell>
          <cell r="B447" t="str">
            <v>PTPB</v>
          </cell>
          <cell r="C447" t="str">
            <v>WBS_EXPENSES</v>
          </cell>
          <cell r="H447" t="str">
            <v>Capitalized Labor &amp; Benefits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</row>
        <row r="448">
          <cell r="A448" t="e">
            <v>#N/A</v>
          </cell>
          <cell r="B448" t="str">
            <v>PTPB</v>
          </cell>
          <cell r="C448" t="str">
            <v>WBS_EXPENSES</v>
          </cell>
          <cell r="H448" t="str">
            <v>Capitalized Labor &amp; Benefits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</row>
        <row r="449">
          <cell r="A449" t="e">
            <v>#N/A</v>
          </cell>
          <cell r="B449" t="str">
            <v>PTNL</v>
          </cell>
          <cell r="C449" t="str">
            <v>WBS_EXPENSES</v>
          </cell>
          <cell r="H449" t="str">
            <v>Amine Unit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</row>
        <row r="450">
          <cell r="A450" t="e">
            <v>#N/A</v>
          </cell>
          <cell r="B450" t="str">
            <v>PTNL</v>
          </cell>
          <cell r="C450" t="str">
            <v>WBS_EXPENSES</v>
          </cell>
          <cell r="H450" t="str">
            <v>Amine Unit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</row>
        <row r="451">
          <cell r="A451" t="e">
            <v>#N/A</v>
          </cell>
          <cell r="B451" t="str">
            <v>PTNL</v>
          </cell>
          <cell r="C451" t="str">
            <v>WBS_EXPENSES</v>
          </cell>
          <cell r="H451" t="str">
            <v>Amine Unit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 t="e">
            <v>#N/A</v>
          </cell>
          <cell r="B452" t="str">
            <v>PTNL</v>
          </cell>
          <cell r="C452" t="str">
            <v>WBS_EXPENSES</v>
          </cell>
          <cell r="H452" t="str">
            <v>Amine Unit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</row>
        <row r="453">
          <cell r="A453" t="e">
            <v>#N/A</v>
          </cell>
          <cell r="B453" t="str">
            <v>PTNL</v>
          </cell>
          <cell r="C453" t="str">
            <v>WBS_EXPENSES</v>
          </cell>
          <cell r="H453" t="str">
            <v>Amine Unit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</row>
        <row r="454">
          <cell r="A454" t="e">
            <v>#N/A</v>
          </cell>
          <cell r="B454" t="str">
            <v>PTNL</v>
          </cell>
          <cell r="C454" t="str">
            <v>WBS_EXPENSES</v>
          </cell>
          <cell r="H454" t="str">
            <v>Cryogenic with Saturated Mol Sieve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 t="e">
            <v>#N/A</v>
          </cell>
          <cell r="B455" t="str">
            <v>PTNL</v>
          </cell>
          <cell r="C455" t="str">
            <v>WBS_EXPENSES</v>
          </cell>
          <cell r="H455" t="str">
            <v>Cryogenic with Saturated Mol Sieve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</row>
        <row r="456">
          <cell r="A456" t="e">
            <v>#N/A</v>
          </cell>
          <cell r="B456" t="str">
            <v>PTNL</v>
          </cell>
          <cell r="C456" t="str">
            <v>WBS_EXPENSES</v>
          </cell>
          <cell r="H456" t="str">
            <v>Cryogenic with Saturated Mol Sieve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 t="e">
            <v>#N/A</v>
          </cell>
          <cell r="B457" t="str">
            <v>PTNL</v>
          </cell>
          <cell r="C457" t="str">
            <v>WBS_EXPENSES</v>
          </cell>
          <cell r="H457" t="str">
            <v>Cryogenic with Saturated Mol Sieve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 t="e">
            <v>#N/A</v>
          </cell>
          <cell r="B458" t="str">
            <v>PTNL</v>
          </cell>
          <cell r="C458" t="str">
            <v>WBS_EXPENSES</v>
          </cell>
          <cell r="H458" t="str">
            <v>Electrical Equipment Sub Station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 t="e">
            <v>#N/A</v>
          </cell>
          <cell r="B459" t="str">
            <v>PTNL</v>
          </cell>
          <cell r="C459" t="str">
            <v>WBS_EXPENSES</v>
          </cell>
          <cell r="H459" t="str">
            <v>Electrical Equipment Sub Station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</row>
        <row r="460">
          <cell r="A460" t="e">
            <v>#N/A</v>
          </cell>
          <cell r="B460" t="str">
            <v>PTNL</v>
          </cell>
          <cell r="C460" t="str">
            <v>WBS_EXPENSES</v>
          </cell>
          <cell r="H460" t="str">
            <v>Electrical Equipment Sub Station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</row>
        <row r="461">
          <cell r="A461" t="e">
            <v>#N/A</v>
          </cell>
          <cell r="B461" t="str">
            <v>PTNL</v>
          </cell>
          <cell r="C461" t="str">
            <v>WBS_EXPENSES</v>
          </cell>
          <cell r="H461" t="str">
            <v>Water Meter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</row>
        <row r="462">
          <cell r="A462" t="e">
            <v>#N/A</v>
          </cell>
          <cell r="B462" t="str">
            <v>PTNL</v>
          </cell>
          <cell r="C462" t="str">
            <v>WBS_EXPENSES</v>
          </cell>
          <cell r="H462" t="str">
            <v>Water Meter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</row>
        <row r="463">
          <cell r="A463" t="e">
            <v>#N/A</v>
          </cell>
          <cell r="B463" t="str">
            <v>PTNL</v>
          </cell>
          <cell r="C463" t="str">
            <v>WBS_EXPENSES</v>
          </cell>
          <cell r="H463" t="str">
            <v>Tools and WorK Equipment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</row>
        <row r="464">
          <cell r="A464" t="e">
            <v>#N/A</v>
          </cell>
          <cell r="B464" t="str">
            <v>PTNL</v>
          </cell>
          <cell r="C464" t="str">
            <v>WBS_EXPENSES</v>
          </cell>
          <cell r="H464" t="str">
            <v>Tools and WorK Equipment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 t="e">
            <v>#N/A</v>
          </cell>
          <cell r="B465" t="str">
            <v>PTNL</v>
          </cell>
          <cell r="C465" t="str">
            <v>WBS_EXPENSES</v>
          </cell>
          <cell r="H465" t="str">
            <v>Tools and WorK Equipment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 t="e">
            <v>#N/A</v>
          </cell>
          <cell r="B466" t="str">
            <v>PTNL</v>
          </cell>
          <cell r="C466" t="str">
            <v>WBS_EXPENSES</v>
          </cell>
          <cell r="H466" t="str">
            <v>Tools and WorK Equipment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 t="e">
            <v>#N/A</v>
          </cell>
          <cell r="B467" t="str">
            <v>PTNL</v>
          </cell>
          <cell r="C467" t="str">
            <v>WBS_EXPENSES</v>
          </cell>
          <cell r="H467" t="str">
            <v>Capitalized Payroll labor and Benefits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</row>
        <row r="468">
          <cell r="A468" t="e">
            <v>#N/A</v>
          </cell>
          <cell r="B468" t="str">
            <v>PTNL</v>
          </cell>
          <cell r="C468" t="str">
            <v>WBS_EXPENSES</v>
          </cell>
          <cell r="H468" t="str">
            <v>Capitalized Payroll labor and Benefits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 t="e">
            <v>#N/A</v>
          </cell>
          <cell r="B469" t="str">
            <v>PTNL</v>
          </cell>
          <cell r="C469" t="str">
            <v>WBS_EXPENSES</v>
          </cell>
          <cell r="H469" t="str">
            <v>Capitalized Payroll labor and Benefits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 t="e">
            <v>#N/A</v>
          </cell>
          <cell r="B470" t="str">
            <v>PTNL</v>
          </cell>
          <cell r="C470" t="str">
            <v>WBS_EXPENSES</v>
          </cell>
          <cell r="H470" t="str">
            <v>Capitalized Payroll labor and Benefits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</row>
        <row r="471">
          <cell r="A471" t="e">
            <v>#N/A</v>
          </cell>
          <cell r="B471" t="str">
            <v>PTNL</v>
          </cell>
          <cell r="C471" t="str">
            <v>WBS_EXPENSES</v>
          </cell>
          <cell r="H471" t="str">
            <v>Capitalized Payroll labor and Benefits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</row>
        <row r="472">
          <cell r="A472" t="e">
            <v>#N/A</v>
          </cell>
          <cell r="B472" t="str">
            <v>PTNL</v>
          </cell>
          <cell r="C472" t="str">
            <v>WBS_EXPENSES</v>
          </cell>
          <cell r="H472" t="str">
            <v>Capitalized Payroll labor and Benefits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</row>
        <row r="473">
          <cell r="A473" t="e">
            <v>#N/A</v>
          </cell>
          <cell r="B473" t="str">
            <v>PTNL</v>
          </cell>
          <cell r="C473" t="str">
            <v>WBS_EXPENSES</v>
          </cell>
          <cell r="H473" t="str">
            <v>Capitalized Payroll labor and Benefits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</row>
        <row r="474">
          <cell r="A474" t="e">
            <v>#N/A</v>
          </cell>
          <cell r="B474" t="str">
            <v>PTNL</v>
          </cell>
          <cell r="C474" t="str">
            <v>WBS_EXPENSES</v>
          </cell>
          <cell r="H474" t="str">
            <v>Capitalized Payroll labor and Benefits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</row>
        <row r="475">
          <cell r="A475" t="e">
            <v>#N/A</v>
          </cell>
          <cell r="B475" t="str">
            <v>PTNL</v>
          </cell>
          <cell r="C475" t="str">
            <v>WBS_EXPENSES</v>
          </cell>
          <cell r="H475" t="str">
            <v>Capitalized Payroll labor and Benefits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 t="e">
            <v>#N/A</v>
          </cell>
          <cell r="B476" t="str">
            <v>PTNL</v>
          </cell>
          <cell r="C476" t="str">
            <v>WBS_EXPENSES</v>
          </cell>
          <cell r="H476" t="str">
            <v>Capitalized Payroll labor and Benefits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 t="e">
            <v>#N/A</v>
          </cell>
          <cell r="B477" t="str">
            <v>PTNL</v>
          </cell>
          <cell r="C477" t="str">
            <v>WBS_EXPENSES</v>
          </cell>
          <cell r="H477" t="str">
            <v>Capitalized Payroll labor and Benefits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 t="e">
            <v>#N/A</v>
          </cell>
          <cell r="B478" t="str">
            <v>PTNL</v>
          </cell>
          <cell r="C478" t="str">
            <v>WBS_EXPENSES</v>
          </cell>
          <cell r="H478" t="str">
            <v>Capitalized Payroll labor and Benefits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 t="e">
            <v>#N/A</v>
          </cell>
          <cell r="B479" t="str">
            <v>PTNL</v>
          </cell>
          <cell r="C479" t="str">
            <v>WBS_EXPENSES</v>
          </cell>
          <cell r="H479" t="str">
            <v>Capitalized Payroll labor and Benefits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 t="e">
            <v>#N/A</v>
          </cell>
          <cell r="B480" t="str">
            <v>PTNL</v>
          </cell>
          <cell r="C480" t="str">
            <v>WBS_EXPENSES</v>
          </cell>
          <cell r="H480" t="str">
            <v>Land Rights/Right of Way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 t="e">
            <v>#N/A</v>
          </cell>
          <cell r="B481" t="str">
            <v>PTNL</v>
          </cell>
          <cell r="C481" t="str">
            <v>WBS_EXPENSES</v>
          </cell>
          <cell r="H481" t="str">
            <v>Land Rights/Right of Way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 t="e">
            <v>#N/A</v>
          </cell>
          <cell r="B482" t="str">
            <v>PTNL</v>
          </cell>
          <cell r="C482" t="str">
            <v>WBS_EXPENSES</v>
          </cell>
          <cell r="H482" t="str">
            <v>Lease rental-Pipeline &amp; Trailers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 t="e">
            <v>#N/A</v>
          </cell>
          <cell r="B483" t="str">
            <v>PTNL</v>
          </cell>
          <cell r="C483" t="str">
            <v>WBS_EXPENSES</v>
          </cell>
          <cell r="H483" t="str">
            <v>Lease rental-Pipeline &amp; Trailers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 t="e">
            <v>#N/A</v>
          </cell>
          <cell r="B484" t="str">
            <v>PTNL</v>
          </cell>
          <cell r="C484" t="str">
            <v>WBS_EXPENSES</v>
          </cell>
          <cell r="H484" t="str">
            <v>Lease rental-Pipeline &amp; Trailers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 t="e">
            <v>#N/A</v>
          </cell>
          <cell r="B485" t="str">
            <v>PTNL</v>
          </cell>
          <cell r="C485" t="str">
            <v>WBS_EXPENSES</v>
          </cell>
          <cell r="H485" t="str">
            <v>Lease rental-Pipeline &amp; Trailers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 t="e">
            <v>#N/A</v>
          </cell>
          <cell r="B486" t="str">
            <v>PTNL</v>
          </cell>
          <cell r="C486" t="str">
            <v>WBS_EXPENSES</v>
          </cell>
          <cell r="H486" t="str">
            <v>Capitalized Payroll labor and Benefits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 t="e">
            <v>#N/A</v>
          </cell>
          <cell r="B487" t="str">
            <v>PTNL</v>
          </cell>
          <cell r="C487" t="str">
            <v>WBS_EXPENSES</v>
          </cell>
          <cell r="H487" t="str">
            <v>Capitalized Payroll labor and Benefits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 t="e">
            <v>#N/A</v>
          </cell>
          <cell r="B488" t="str">
            <v>PTNL</v>
          </cell>
          <cell r="C488" t="str">
            <v>WBS_EXPENSES</v>
          </cell>
          <cell r="H488" t="str">
            <v>Capitalized Payroll labor and Benefits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 t="e">
            <v>#N/A</v>
          </cell>
          <cell r="B489" t="str">
            <v>PTNL</v>
          </cell>
          <cell r="C489" t="str">
            <v>WBS_EXPENSES</v>
          </cell>
          <cell r="H489" t="str">
            <v>Capitalized Payroll labor and Benefits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 t="e">
            <v>#N/A</v>
          </cell>
          <cell r="B490" t="str">
            <v>PTNL</v>
          </cell>
          <cell r="C490" t="str">
            <v>WBS_EXPENSES</v>
          </cell>
          <cell r="H490" t="str">
            <v>Capitalized Payroll labor and Benefits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</row>
        <row r="491">
          <cell r="A491" t="e">
            <v>#N/A</v>
          </cell>
          <cell r="B491" t="str">
            <v>PTNL</v>
          </cell>
          <cell r="C491" t="str">
            <v>WBS_EXPENSES</v>
          </cell>
          <cell r="H491" t="str">
            <v>Land Rights/Right of Way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 t="e">
            <v>#N/A</v>
          </cell>
          <cell r="B492" t="str">
            <v>PTNL</v>
          </cell>
          <cell r="C492" t="str">
            <v>WBS_EXPENSES</v>
          </cell>
          <cell r="H492" t="str">
            <v>Rich Gas Inlet 3.3 Miles of 24"/16"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</row>
        <row r="493">
          <cell r="A493" t="e">
            <v>#N/A</v>
          </cell>
          <cell r="B493" t="str">
            <v>PTNL</v>
          </cell>
          <cell r="C493" t="str">
            <v>WBS_EXPENSES</v>
          </cell>
          <cell r="H493" t="str">
            <v>Rich Gas Inlet 3.3 Miles of 24"/16"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 t="e">
            <v>#N/A</v>
          </cell>
          <cell r="B494" t="str">
            <v>PTNL</v>
          </cell>
          <cell r="C494" t="str">
            <v>WBS_EXPENSES</v>
          </cell>
          <cell r="H494" t="str">
            <v>Rich Gas Inlet 3.3 Miles of 24"/16"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 t="e">
            <v>#N/A</v>
          </cell>
          <cell r="B495" t="str">
            <v>PTNL</v>
          </cell>
          <cell r="C495" t="str">
            <v>WBS_EXPENSES</v>
          </cell>
          <cell r="H495" t="str">
            <v>Capitalized Payroll labor and Benefits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 t="e">
            <v>#N/A</v>
          </cell>
          <cell r="B496" t="str">
            <v>PTNL</v>
          </cell>
          <cell r="C496" t="str">
            <v>WBS_EXPENSES</v>
          </cell>
          <cell r="H496" t="str">
            <v>Capitalized Payroll labor and Benefits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 t="e">
            <v>#N/A</v>
          </cell>
          <cell r="B497" t="str">
            <v>PTNL</v>
          </cell>
          <cell r="C497" t="str">
            <v>WBS_EXPENSES</v>
          </cell>
          <cell r="H497" t="str">
            <v>Capitalized Payroll labor and Benefits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 t="e">
            <v>#N/A</v>
          </cell>
          <cell r="B498" t="str">
            <v>PTNL</v>
          </cell>
          <cell r="C498" t="str">
            <v>WBS_EXPENSES</v>
          </cell>
          <cell r="H498" t="str">
            <v>ROW Services/Easements/Damages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 t="e">
            <v>#N/A</v>
          </cell>
          <cell r="B499" t="str">
            <v>PTNL</v>
          </cell>
          <cell r="C499" t="str">
            <v>WBS_EXPENSES</v>
          </cell>
          <cell r="H499" t="str">
            <v>Residue Outlet Pipeline .89 miles of 24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 t="e">
            <v>#N/A</v>
          </cell>
          <cell r="B500" t="str">
            <v>PTNL</v>
          </cell>
          <cell r="C500" t="str">
            <v>WBS_EXPENSES</v>
          </cell>
          <cell r="H500" t="str">
            <v>Residue Outlet Pipeline .89 miles of 24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 t="e">
            <v>#N/A</v>
          </cell>
          <cell r="B501" t="str">
            <v>PTNL</v>
          </cell>
          <cell r="C501" t="str">
            <v>WBS_EXPENSES</v>
          </cell>
          <cell r="H501" t="str">
            <v>Residue Outlet Pipeline .89 miles of 24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 t="e">
            <v>#N/A</v>
          </cell>
          <cell r="B502" t="str">
            <v>PTNL</v>
          </cell>
          <cell r="C502" t="str">
            <v>WBS_EXPENSES</v>
          </cell>
          <cell r="H502" t="str">
            <v>Capitalized Payroll labor and Benefits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 t="e">
            <v>#N/A</v>
          </cell>
          <cell r="B503" t="str">
            <v>PTNL</v>
          </cell>
          <cell r="C503" t="str">
            <v>WBS_EXPENSES</v>
          </cell>
          <cell r="H503" t="str">
            <v>Capitalized Payroll labor and Benefits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 t="e">
            <v>#N/A</v>
          </cell>
          <cell r="B504" t="str">
            <v>PTNL</v>
          </cell>
          <cell r="C504" t="str">
            <v>WBS_EXPENSES</v>
          </cell>
          <cell r="H504" t="str">
            <v>Capitalized Payroll labor and Benefits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 t="e">
            <v>#N/A</v>
          </cell>
          <cell r="B505" t="str">
            <v>PTNL</v>
          </cell>
          <cell r="C505" t="str">
            <v>WBS_EXPENSES</v>
          </cell>
          <cell r="H505" t="str">
            <v>ROW Services/Easements/Damages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 t="e">
            <v>#N/A</v>
          </cell>
          <cell r="B506" t="str">
            <v>PTNL</v>
          </cell>
          <cell r="C506" t="str">
            <v>WBS_EXPENSES</v>
          </cell>
          <cell r="H506" t="str">
            <v>ROW Services/Easements/Damages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 t="e">
            <v>#N/A</v>
          </cell>
          <cell r="B507" t="str">
            <v>PTNL</v>
          </cell>
          <cell r="C507" t="str">
            <v>WBS_EXPENSES</v>
          </cell>
          <cell r="H507" t="str">
            <v>Terryville/Minden 5 Mile Loop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 t="e">
            <v>#N/A</v>
          </cell>
          <cell r="B508" t="str">
            <v>PTNL</v>
          </cell>
          <cell r="C508" t="str">
            <v>WBS_EXPENSES</v>
          </cell>
          <cell r="H508" t="str">
            <v>Terryville/Minden 5 Mile Loop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 t="e">
            <v>#N/A</v>
          </cell>
          <cell r="B509" t="str">
            <v>PTNL</v>
          </cell>
          <cell r="C509" t="str">
            <v>WBS_EXPENSES</v>
          </cell>
          <cell r="H509" t="str">
            <v>Capitalized Payroll labor and Benefits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 t="e">
            <v>#N/A</v>
          </cell>
          <cell r="B510" t="str">
            <v>PTNL</v>
          </cell>
          <cell r="C510" t="str">
            <v>WBS_EXPENSES</v>
          </cell>
          <cell r="H510" t="str">
            <v>Capitalized Payroll labor and Benefits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 t="e">
            <v>#N/A</v>
          </cell>
          <cell r="B511" t="str">
            <v>PTNL</v>
          </cell>
          <cell r="C511" t="str">
            <v>WBS_EXPENSES</v>
          </cell>
          <cell r="H511" t="str">
            <v>ROW Services/Easements/Damages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 t="e">
            <v>#N/A</v>
          </cell>
          <cell r="B512" t="str">
            <v>PTNL</v>
          </cell>
          <cell r="C512" t="str">
            <v>WBS_EXPENSES</v>
          </cell>
          <cell r="H512" t="str">
            <v>ROW Services/Easements/Damages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 t="e">
            <v>#N/A</v>
          </cell>
          <cell r="B513" t="str">
            <v>PTNL</v>
          </cell>
          <cell r="C513" t="str">
            <v>WBS_EXPENSES</v>
          </cell>
          <cell r="H513" t="str">
            <v>Terryville/Minden 7 Mile New Build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 t="e">
            <v>#N/A</v>
          </cell>
          <cell r="B514" t="str">
            <v>PTNL</v>
          </cell>
          <cell r="C514" t="str">
            <v>WBS_EXPENSES</v>
          </cell>
          <cell r="H514" t="str">
            <v>Terryville/Minden 7 Mile New Build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 t="e">
            <v>#N/A</v>
          </cell>
          <cell r="B515" t="str">
            <v>PTNL</v>
          </cell>
          <cell r="C515" t="str">
            <v>WBS_EXPENSES</v>
          </cell>
          <cell r="H515" t="str">
            <v>Terryville/Minden 7 Mile New Build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 t="e">
            <v>#N/A</v>
          </cell>
          <cell r="B516" t="str">
            <v>PTNL</v>
          </cell>
          <cell r="C516" t="str">
            <v>WBS_EXPENSES</v>
          </cell>
          <cell r="H516" t="str">
            <v>Capitalized Payroll labor and Benefits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</row>
        <row r="517">
          <cell r="A517" t="e">
            <v>#N/A</v>
          </cell>
          <cell r="B517" t="str">
            <v>PTNL</v>
          </cell>
          <cell r="C517" t="str">
            <v>WBS_EXPENSES</v>
          </cell>
          <cell r="H517" t="str">
            <v>Capitalized Payroll labor and Benefits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A518" t="e">
            <v>#N/A</v>
          </cell>
          <cell r="B518" t="str">
            <v>PTNL</v>
          </cell>
          <cell r="C518" t="str">
            <v>WBS_EXPENSES</v>
          </cell>
          <cell r="H518" t="str">
            <v>Capitalized Payroll labor and Benefits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 t="e">
            <v>#N/A</v>
          </cell>
          <cell r="B519" t="str">
            <v>PTNL</v>
          </cell>
          <cell r="C519" t="str">
            <v>WBS_EXPENSES</v>
          </cell>
          <cell r="H519" t="str">
            <v>Capitalized Payroll labor and Benefits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 t="e">
            <v>#N/A</v>
          </cell>
          <cell r="B520" t="str">
            <v>PTNL</v>
          </cell>
          <cell r="C520" t="str">
            <v>WBS_EXPENSES</v>
          </cell>
          <cell r="H520" t="str">
            <v>Capitalized Payroll labor and Benefits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 t="e">
            <v>#N/A</v>
          </cell>
          <cell r="B521" t="str">
            <v>PTNL</v>
          </cell>
          <cell r="C521" t="str">
            <v>WBS_EXPENSES</v>
          </cell>
          <cell r="H521" t="str">
            <v>CIAC Deposit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 t="e">
            <v>#N/A</v>
          </cell>
          <cell r="B522" t="str">
            <v>PTNL</v>
          </cell>
          <cell r="C522" t="str">
            <v>WBS_EXPENSES</v>
          </cell>
          <cell r="H522" t="str">
            <v>Residue Line Arcadia Interconnect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 t="e">
            <v>#N/A</v>
          </cell>
          <cell r="B523" t="str">
            <v>PTNL</v>
          </cell>
          <cell r="C523" t="str">
            <v>WBS_EXPENSES</v>
          </cell>
          <cell r="H523" t="str">
            <v>Capitalized Payroll labor and Benefits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</row>
        <row r="524">
          <cell r="A524" t="e">
            <v>#N/A</v>
          </cell>
          <cell r="B524" t="str">
            <v>PTNL</v>
          </cell>
          <cell r="C524" t="str">
            <v>WBS_EXPENSES</v>
          </cell>
          <cell r="H524" t="str">
            <v>Capitalized Payroll labor and Benefits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e">
            <v>#N/A</v>
          </cell>
          <cell r="B525" t="str">
            <v>PTNL</v>
          </cell>
          <cell r="C525" t="str">
            <v>WBS_EXPENSES</v>
          </cell>
          <cell r="H525" t="str">
            <v>Capitalized Payroll labor and Benefits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</row>
        <row r="526">
          <cell r="A526" t="e">
            <v>#N/A</v>
          </cell>
          <cell r="B526" t="str">
            <v>PTNL</v>
          </cell>
          <cell r="C526" t="str">
            <v>WBS_EXPENSES</v>
          </cell>
          <cell r="H526" t="str">
            <v>Capitalized Payroll labor and Benefits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 t="e">
            <v>#N/A</v>
          </cell>
          <cell r="B527" t="str">
            <v>PTNL</v>
          </cell>
          <cell r="C527" t="str">
            <v>WBS_EXPENSES</v>
          </cell>
          <cell r="H527" t="str">
            <v>Instrumentation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 t="e">
            <v>#N/A</v>
          </cell>
          <cell r="B528" t="str">
            <v>PTNL</v>
          </cell>
          <cell r="C528" t="str">
            <v>WBS_EXPENSES</v>
          </cell>
          <cell r="H528" t="str">
            <v>Instrumentation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 t="e">
            <v>#N/A</v>
          </cell>
          <cell r="B529" t="str">
            <v>PTNL</v>
          </cell>
          <cell r="C529" t="str">
            <v>WBS_EXPENSES</v>
          </cell>
          <cell r="H529" t="str">
            <v>Instrumentation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 t="e">
            <v>#N/A</v>
          </cell>
          <cell r="B530" t="str">
            <v>PTNL</v>
          </cell>
          <cell r="C530" t="str">
            <v>WBS_EXPENSES</v>
          </cell>
          <cell r="H530" t="str">
            <v>Capitalized Payroll labor and Benefits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 t="e">
            <v>#N/A</v>
          </cell>
          <cell r="B531" t="str">
            <v>PTNL</v>
          </cell>
          <cell r="C531" t="str">
            <v>WBS_EXPENSES</v>
          </cell>
          <cell r="H531" t="str">
            <v>Capitalized Payroll labor and Benefits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 t="e">
            <v>#N/A</v>
          </cell>
          <cell r="B532" t="str">
            <v>PTNL</v>
          </cell>
          <cell r="C532" t="str">
            <v>WBS_EXPENSES</v>
          </cell>
          <cell r="H532" t="str">
            <v>Capitalized Payroll labor and Benefits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 t="e">
            <v>#N/A</v>
          </cell>
          <cell r="B533" t="str">
            <v>PTNL</v>
          </cell>
          <cell r="C533" t="str">
            <v>WBS_EXPENSES</v>
          </cell>
          <cell r="H533" t="str">
            <v>Meter station equipment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 t="e">
            <v>#N/A</v>
          </cell>
          <cell r="B534" t="str">
            <v>PTNL</v>
          </cell>
          <cell r="C534" t="str">
            <v>WBS_EXPENSES</v>
          </cell>
          <cell r="H534" t="str">
            <v>Capitalized Payroll labor and Benefits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 t="e">
            <v>#N/A</v>
          </cell>
          <cell r="B535" t="str">
            <v>PTNL</v>
          </cell>
          <cell r="C535" t="str">
            <v>WBS_EXPENSES</v>
          </cell>
          <cell r="H535" t="str">
            <v>Capitalized Payroll labor and Benefits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 t="e">
            <v>#N/A</v>
          </cell>
          <cell r="B536" t="str">
            <v>PTNL</v>
          </cell>
          <cell r="C536" t="str">
            <v>WBS_EXPENSES</v>
          </cell>
          <cell r="H536" t="str">
            <v>Capitalized Payroll labor and Benefits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</row>
        <row r="537">
          <cell r="A537" t="e">
            <v>#N/A</v>
          </cell>
          <cell r="B537" t="str">
            <v>PTNL</v>
          </cell>
          <cell r="C537" t="str">
            <v>WBS_EXPENSES</v>
          </cell>
          <cell r="H537" t="str">
            <v>Capitalized Payroll labor and Benefits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</row>
        <row r="538">
          <cell r="A538" t="e">
            <v>#N/A</v>
          </cell>
          <cell r="B538" t="str">
            <v>PTNL</v>
          </cell>
          <cell r="C538" t="str">
            <v>WBS_EXPENSES</v>
          </cell>
          <cell r="H538" t="str">
            <v>Capitalized Payroll labor and Benefits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</row>
        <row r="539">
          <cell r="A539" t="e">
            <v>#N/A</v>
          </cell>
          <cell r="B539" t="str">
            <v>PTNL</v>
          </cell>
          <cell r="C539" t="str">
            <v>WBS_EXPENSES</v>
          </cell>
          <cell r="H539" t="str">
            <v>Capitalized Payroll labor and Benefits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 t="e">
            <v>#N/A</v>
          </cell>
          <cell r="B540" t="str">
            <v>PTNL</v>
          </cell>
          <cell r="C540" t="str">
            <v>WBS_EXPENSES</v>
          </cell>
          <cell r="H540" t="str">
            <v>DCP Connector .7 Miles 12 Inch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</row>
        <row r="541">
          <cell r="A541" t="e">
            <v>#N/A</v>
          </cell>
          <cell r="B541" t="str">
            <v>PTNL</v>
          </cell>
          <cell r="C541" t="str">
            <v>WBS_EXPENSES</v>
          </cell>
          <cell r="H541" t="str">
            <v>DCP Connector .7 Miles 12 Inch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</row>
        <row r="542">
          <cell r="A542" t="e">
            <v>#N/A</v>
          </cell>
          <cell r="B542" t="str">
            <v>PTNL</v>
          </cell>
          <cell r="C542" t="str">
            <v>WBS_EXPENSES</v>
          </cell>
          <cell r="H542" t="str">
            <v>Valves, various sizes and types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</row>
        <row r="543">
          <cell r="A543" t="e">
            <v>#N/A</v>
          </cell>
          <cell r="B543" t="str">
            <v>PTNL</v>
          </cell>
          <cell r="C543" t="str">
            <v>WBS_EXPENSES</v>
          </cell>
          <cell r="H543" t="str">
            <v>Capitalized Payroll labor and Benefits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 t="e">
            <v>#N/A</v>
          </cell>
          <cell r="B544" t="str">
            <v>PTNL</v>
          </cell>
          <cell r="C544" t="str">
            <v>WBS_EXPENSES</v>
          </cell>
          <cell r="H544" t="str">
            <v>Capitalized Payroll labor and Benefits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A545" t="e">
            <v>#N/A</v>
          </cell>
          <cell r="B545" t="str">
            <v>PTNL</v>
          </cell>
          <cell r="C545" t="str">
            <v>WBS_EXPENSES</v>
          </cell>
          <cell r="H545" t="str">
            <v>Purchase 8 Ford F150 Trucks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 t="e">
            <v>#N/A</v>
          </cell>
          <cell r="B546" t="str">
            <v>PTNL</v>
          </cell>
          <cell r="C546" t="str">
            <v>WBS_EXPENSES</v>
          </cell>
          <cell r="H546" t="str">
            <v>Install 12 inch and 24 inch Pipe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</row>
        <row r="547">
          <cell r="A547" t="e">
            <v>#N/A</v>
          </cell>
          <cell r="B547" t="str">
            <v>PTNL</v>
          </cell>
          <cell r="C547" t="str">
            <v>WBS_EXPENSES</v>
          </cell>
          <cell r="H547" t="str">
            <v>Install Valves, check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</row>
        <row r="548">
          <cell r="A548" t="e">
            <v>#N/A</v>
          </cell>
          <cell r="B548" t="str">
            <v>PTNL</v>
          </cell>
          <cell r="C548" t="str">
            <v>WBS_EXPENSES</v>
          </cell>
          <cell r="H548" t="str">
            <v>Capitalized Payroll Labor and Benefits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</row>
        <row r="549">
          <cell r="A549" t="e">
            <v>#N/A</v>
          </cell>
          <cell r="B549" t="str">
            <v>PTNL</v>
          </cell>
          <cell r="C549" t="str">
            <v>WBS_EXPENSES</v>
          </cell>
          <cell r="H549" t="str">
            <v>Capitalized Payroll Labor and Benefits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 t="e">
            <v>#N/A</v>
          </cell>
          <cell r="B550" t="str">
            <v>PTNL</v>
          </cell>
          <cell r="C550" t="str">
            <v>WBS_EXPENSES</v>
          </cell>
          <cell r="H550" t="str">
            <v>Capitalized Payroll Labor and Benefits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 t="e">
            <v>#N/A</v>
          </cell>
          <cell r="B551" t="str">
            <v>PTNL</v>
          </cell>
          <cell r="C551" t="str">
            <v>WBS_EXPENSES</v>
          </cell>
          <cell r="H551" t="str">
            <v>Amine Unit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</row>
        <row r="552">
          <cell r="A552" t="e">
            <v>#N/A</v>
          </cell>
          <cell r="B552" t="str">
            <v>PTNL</v>
          </cell>
          <cell r="C552" t="str">
            <v>WBS_EXPENSES</v>
          </cell>
          <cell r="H552" t="str">
            <v>Cryogenic Unit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 t="e">
            <v>#N/A</v>
          </cell>
          <cell r="B553" t="str">
            <v>PTNL</v>
          </cell>
          <cell r="C553" t="str">
            <v>WBS_EXPENSES</v>
          </cell>
          <cell r="H553" t="str">
            <v>Electrical Equipment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</row>
        <row r="554">
          <cell r="A554" t="e">
            <v>#N/A</v>
          </cell>
          <cell r="B554" t="str">
            <v>PTNL</v>
          </cell>
          <cell r="C554" t="str">
            <v>WBS_EXPENSES</v>
          </cell>
          <cell r="H554" t="str">
            <v>Electrical Equipment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</row>
        <row r="555">
          <cell r="A555" t="e">
            <v>#N/A</v>
          </cell>
          <cell r="B555" t="str">
            <v>PTNL</v>
          </cell>
          <cell r="C555" t="str">
            <v>WBS_EXPENSES</v>
          </cell>
          <cell r="H555" t="str">
            <v>Electrical Equipment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</row>
        <row r="556">
          <cell r="A556" t="e">
            <v>#N/A</v>
          </cell>
          <cell r="B556" t="str">
            <v>PTNL</v>
          </cell>
          <cell r="C556" t="str">
            <v>WBS_EXPENSES</v>
          </cell>
          <cell r="H556" t="str">
            <v>Land Rights/Right of Way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</row>
        <row r="557">
          <cell r="A557" t="e">
            <v>#N/A</v>
          </cell>
          <cell r="B557" t="str">
            <v>PTNL</v>
          </cell>
          <cell r="C557" t="str">
            <v>WBS_EXPENSES</v>
          </cell>
          <cell r="H557" t="str">
            <v>Pipe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</row>
        <row r="558">
          <cell r="A558" t="e">
            <v>#N/A</v>
          </cell>
          <cell r="B558" t="str">
            <v>PTNL</v>
          </cell>
          <cell r="C558" t="str">
            <v>WBS_EXPENSES</v>
          </cell>
          <cell r="H558" t="str">
            <v>Pipe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59">
          <cell r="A559" t="e">
            <v>#N/A</v>
          </cell>
          <cell r="B559" t="str">
            <v>PTNL</v>
          </cell>
          <cell r="C559" t="str">
            <v>WBS_EXPENSES</v>
          </cell>
          <cell r="H559" t="str">
            <v>OSBL Equip and Field Install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</row>
        <row r="560">
          <cell r="A560" t="e">
            <v>#N/A</v>
          </cell>
          <cell r="B560" t="str">
            <v>PTNL</v>
          </cell>
          <cell r="C560" t="str">
            <v>WBS_EXPENSES</v>
          </cell>
          <cell r="H560" t="str">
            <v>Capitalized Payroll Labor and Benefits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</row>
        <row r="561">
          <cell r="A561" t="e">
            <v>#N/A</v>
          </cell>
          <cell r="B561" t="str">
            <v>PTNL</v>
          </cell>
          <cell r="C561" t="str">
            <v>WBS_EXPENSES</v>
          </cell>
          <cell r="H561" t="str">
            <v>Capitalized Payroll Labor and Benefits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 t="e">
            <v>#N/A</v>
          </cell>
          <cell r="B562" t="str">
            <v>PTNL</v>
          </cell>
          <cell r="C562" t="str">
            <v>WBS_EXPENSES</v>
          </cell>
          <cell r="H562" t="str">
            <v>Capitalized Payroll Labor and Benefits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 t="e">
            <v>#N/A</v>
          </cell>
          <cell r="B563" t="str">
            <v>PTNL</v>
          </cell>
          <cell r="C563" t="str">
            <v>WBS_EXPENSES</v>
          </cell>
          <cell r="H563" t="str">
            <v>Capitalized Payroll Labor and Benefits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</row>
        <row r="564">
          <cell r="A564" t="e">
            <v>#N/A</v>
          </cell>
          <cell r="B564" t="str">
            <v>PTNL</v>
          </cell>
          <cell r="C564" t="str">
            <v>WBS_EXPENSES</v>
          </cell>
          <cell r="H564" t="str">
            <v>Capitalized Payroll Labor and Benefits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 t="e">
            <v>#N/A</v>
          </cell>
          <cell r="B565" t="str">
            <v>PTNL</v>
          </cell>
          <cell r="C565" t="str">
            <v>WBS_EXPENSES</v>
          </cell>
          <cell r="H565" t="str">
            <v>Install 5,000 bbl/d stabilizer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 t="e">
            <v>#N/A</v>
          </cell>
          <cell r="B566" t="str">
            <v>PTNL</v>
          </cell>
          <cell r="C566" t="str">
            <v>WBS_EXPENSES</v>
          </cell>
          <cell r="H566" t="str">
            <v>Install 5,000 bbl/d stabilizer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 t="e">
            <v>#N/A</v>
          </cell>
          <cell r="B567" t="str">
            <v>PTNL</v>
          </cell>
          <cell r="C567" t="str">
            <v>WBS_EXPENSES</v>
          </cell>
          <cell r="H567" t="str">
            <v>Capitalized Labor &amp; Benefits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 t="e">
            <v>#N/A</v>
          </cell>
          <cell r="B568" t="str">
            <v>PTNL</v>
          </cell>
          <cell r="C568" t="str">
            <v>WBS_EXPENSES</v>
          </cell>
          <cell r="H568" t="str">
            <v>Capitalized Labor &amp; Benefits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 t="e">
            <v>#N/A</v>
          </cell>
          <cell r="B569" t="str">
            <v>PTNL</v>
          </cell>
          <cell r="C569" t="str">
            <v>WBS_EXPENSES</v>
          </cell>
          <cell r="H569" t="str">
            <v>Capitalized Labor &amp; Benefits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 t="e">
            <v>#N/A</v>
          </cell>
          <cell r="B570" t="str">
            <v>PTNL</v>
          </cell>
          <cell r="C570" t="str">
            <v>WBS_EXPENSES</v>
          </cell>
          <cell r="H570" t="str">
            <v>Capitalized Labor &amp; Benefits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 t="e">
            <v>#N/A</v>
          </cell>
          <cell r="B571" t="str">
            <v>PTNL</v>
          </cell>
          <cell r="C571" t="str">
            <v>WBS_EXPENSES</v>
          </cell>
          <cell r="H571" t="str">
            <v>Land Rights/Right of Way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A572" t="e">
            <v>#N/A</v>
          </cell>
          <cell r="B572" t="str">
            <v>PTNL</v>
          </cell>
          <cell r="C572" t="str">
            <v>WBS_EXPENSES</v>
          </cell>
          <cell r="H572" t="str">
            <v>Land Rights/Right of Way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 t="e">
            <v>#N/A</v>
          </cell>
          <cell r="B573" t="str">
            <v>PTNL</v>
          </cell>
          <cell r="C573" t="str">
            <v>WBS_EXPENSES</v>
          </cell>
          <cell r="H573" t="str">
            <v>Land Rights/Right of Way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 t="e">
            <v>#N/A</v>
          </cell>
          <cell r="B574" t="str">
            <v>PTNL</v>
          </cell>
          <cell r="C574" t="str">
            <v>WBS_EXPENSES</v>
          </cell>
          <cell r="H574" t="str">
            <v>Land Rights/Right of Way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 t="e">
            <v>#N/A</v>
          </cell>
          <cell r="B575" t="str">
            <v>PTNL</v>
          </cell>
          <cell r="C575" t="str">
            <v>WBS_EXPENSES</v>
          </cell>
          <cell r="H575" t="str">
            <v>Install 2 Miles of 12 Inch Pipeline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 t="e">
            <v>#N/A</v>
          </cell>
          <cell r="B576" t="str">
            <v>PTNL</v>
          </cell>
          <cell r="C576" t="str">
            <v>WBS_EXPENSES</v>
          </cell>
          <cell r="H576" t="str">
            <v>Capitalized Labor &amp; Benefits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 t="e">
            <v>#N/A</v>
          </cell>
          <cell r="B577" t="str">
            <v>PTNL</v>
          </cell>
          <cell r="C577" t="str">
            <v>WBS_EXPENSES</v>
          </cell>
          <cell r="H577" t="str">
            <v>Land Rights/Right of Way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</row>
        <row r="578">
          <cell r="A578" t="e">
            <v>#N/A</v>
          </cell>
          <cell r="B578" t="str">
            <v>PTNL</v>
          </cell>
          <cell r="C578" t="str">
            <v>WBS_EXPENSES</v>
          </cell>
          <cell r="H578" t="str">
            <v>Land Rights/Right of Way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 t="e">
            <v>#N/A</v>
          </cell>
          <cell r="B579" t="str">
            <v>PTNL</v>
          </cell>
          <cell r="C579" t="str">
            <v>WBS_EXPENSES</v>
          </cell>
          <cell r="H579" t="str">
            <v>Capitalized Labor &amp; Benefits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 t="e">
            <v>#N/A</v>
          </cell>
          <cell r="B580" t="str">
            <v>PTNL</v>
          </cell>
          <cell r="C580" t="str">
            <v>WBS_EXPENSES</v>
          </cell>
          <cell r="H580" t="str">
            <v>Valves 20" Wafer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 t="e">
            <v>#N/A</v>
          </cell>
          <cell r="B581" t="str">
            <v>PTNL</v>
          </cell>
          <cell r="C581" t="str">
            <v>WBS_EXPENSES</v>
          </cell>
          <cell r="H581" t="str">
            <v>Valves 12" Red Eye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 t="e">
            <v>#N/A</v>
          </cell>
          <cell r="B582" t="str">
            <v>PTPB</v>
          </cell>
          <cell r="C582" t="str">
            <v>WBS_EXPENSES</v>
          </cell>
          <cell r="H582" t="str">
            <v>Ajax - DPC 2802LE unit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 t="e">
            <v>#N/A</v>
          </cell>
          <cell r="B583" t="str">
            <v>PTPB</v>
          </cell>
          <cell r="C583" t="str">
            <v>WBS_EXPENSES</v>
          </cell>
          <cell r="H583" t="str">
            <v>Ajax - DPC 2802LE unit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 t="e">
            <v>#N/A</v>
          </cell>
          <cell r="B584" t="str">
            <v>PTPB</v>
          </cell>
          <cell r="C584" t="str">
            <v>WBS_EXPENSES</v>
          </cell>
          <cell r="H584" t="str">
            <v>Ajax - DPC 2802LE unit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 t="e">
            <v>#N/A</v>
          </cell>
          <cell r="B585" t="str">
            <v>PTPB</v>
          </cell>
          <cell r="C585" t="str">
            <v>WBS_EXPENSES</v>
          </cell>
          <cell r="H585" t="str">
            <v>Ajax - DPC 2802LE unit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 t="e">
            <v>#N/A</v>
          </cell>
          <cell r="B586" t="str">
            <v>PTPB</v>
          </cell>
          <cell r="C586" t="str">
            <v>WBS_EXPENSES</v>
          </cell>
          <cell r="H586" t="str">
            <v>Ajax - DPC 2802LE unit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 t="e">
            <v>#N/A</v>
          </cell>
          <cell r="B587" t="str">
            <v>PTPB</v>
          </cell>
          <cell r="C587" t="str">
            <v>WBS_EXPENSES</v>
          </cell>
          <cell r="H587" t="str">
            <v>Ajax - DPC 2802LE unit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 t="e">
            <v>#N/A</v>
          </cell>
          <cell r="B588" t="str">
            <v>PTPB</v>
          </cell>
          <cell r="C588" t="str">
            <v>WBS_EXPENSES</v>
          </cell>
          <cell r="H588" t="str">
            <v>Capitalized Labor &amp; Benefits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 t="e">
            <v>#N/A</v>
          </cell>
          <cell r="B589" t="str">
            <v>PTPB</v>
          </cell>
          <cell r="C589" t="str">
            <v>WBS_EXPENSES</v>
          </cell>
          <cell r="H589" t="str">
            <v>Capitalized Labor &amp; Benefits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 t="e">
            <v>#N/A</v>
          </cell>
          <cell r="B590" t="str">
            <v>PTPB</v>
          </cell>
          <cell r="C590" t="str">
            <v>WBS_EXPENSES</v>
          </cell>
          <cell r="H590" t="str">
            <v>Capitalized Labor &amp; Benefits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</row>
        <row r="591">
          <cell r="A591" t="e">
            <v>#N/A</v>
          </cell>
          <cell r="B591" t="str">
            <v>PTPB</v>
          </cell>
          <cell r="C591" t="str">
            <v>WBS_EXPENSES</v>
          </cell>
          <cell r="H591" t="str">
            <v>Capitalized Labor &amp; Benefits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</row>
        <row r="592">
          <cell r="A592" t="e">
            <v>#N/A</v>
          </cell>
          <cell r="B592" t="str">
            <v>PTPB</v>
          </cell>
          <cell r="C592" t="str">
            <v>WBS_EXPENSES</v>
          </cell>
          <cell r="H592" t="str">
            <v>Capitalized Labor &amp; Benefits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 t="e">
            <v>#N/A</v>
          </cell>
          <cell r="B593" t="str">
            <v>PTPB</v>
          </cell>
          <cell r="C593" t="str">
            <v>WBS_EXPENSES</v>
          </cell>
          <cell r="H593" t="str">
            <v>Capitalized Labor &amp; Benefits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 t="e">
            <v>#N/A</v>
          </cell>
          <cell r="B594" t="str">
            <v>PTPB</v>
          </cell>
          <cell r="C594" t="str">
            <v>WBS_EXPENSES</v>
          </cell>
          <cell r="H594" t="str">
            <v>Materials for cathodic protection rectif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 t="e">
            <v>#N/A</v>
          </cell>
          <cell r="B595" t="str">
            <v>PTPB</v>
          </cell>
          <cell r="C595" t="str">
            <v>WBS_EXPENSES</v>
          </cell>
          <cell r="H595" t="str">
            <v>Materials for cathodic protection rectif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 t="e">
            <v>#N/A</v>
          </cell>
          <cell r="B596" t="str">
            <v>PTPB</v>
          </cell>
          <cell r="C596" t="str">
            <v>WBS_EXPENSES</v>
          </cell>
          <cell r="H596" t="str">
            <v>Materials for cathodic protection rectif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 t="e">
            <v>#N/A</v>
          </cell>
          <cell r="B597" t="str">
            <v>PTNL</v>
          </cell>
          <cell r="C597" t="str">
            <v>WBS_EXPENSES</v>
          </cell>
          <cell r="H597" t="str">
            <v>ROW-Residue Line Arcadia Interconnect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 t="e">
            <v>#N/A</v>
          </cell>
          <cell r="B598" t="str">
            <v>PTNL</v>
          </cell>
          <cell r="C598" t="str">
            <v>WBS_EXPENSES</v>
          </cell>
          <cell r="H598" t="str">
            <v>ROW-Residue Line Regency Interconnect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</row>
        <row r="599">
          <cell r="A599" t="e">
            <v>#N/A</v>
          </cell>
          <cell r="B599" t="str">
            <v>PTPB</v>
          </cell>
          <cell r="C599" t="str">
            <v>WBS_EXPENSES</v>
          </cell>
          <cell r="H599" t="str">
            <v>Compressors - Concho N. Harpoon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 t="e">
            <v>#N/A</v>
          </cell>
          <cell r="B600" t="str">
            <v>PTPB</v>
          </cell>
          <cell r="C600" t="str">
            <v>WBS_EXPENSES</v>
          </cell>
          <cell r="H600" t="str">
            <v>Valves - Concho N. Harpoon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 t="e">
            <v>#N/A</v>
          </cell>
          <cell r="B601" t="str">
            <v>PTNL</v>
          </cell>
          <cell r="C601" t="str">
            <v>WBS_EXPENSES</v>
          </cell>
          <cell r="H601" t="str">
            <v>Seal Kits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 t="e">
            <v>#N/A</v>
          </cell>
          <cell r="B602" t="str">
            <v>PTNL</v>
          </cell>
          <cell r="C602" t="str">
            <v>WBS_EXPENSES</v>
          </cell>
          <cell r="H602" t="str">
            <v>Seal Kits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 t="e">
            <v>#N/A</v>
          </cell>
          <cell r="B603" t="str">
            <v>PTNL</v>
          </cell>
          <cell r="C603" t="str">
            <v>WBS_EXPENSES</v>
          </cell>
          <cell r="H603" t="str">
            <v>Seal Kits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</row>
        <row r="604">
          <cell r="A604" t="e">
            <v>#N/A</v>
          </cell>
          <cell r="B604" t="str">
            <v>PTNL</v>
          </cell>
          <cell r="C604" t="str">
            <v>WBS_EXPENSES</v>
          </cell>
          <cell r="H604" t="str">
            <v>Harris M&amp;R-construction on NLA pipelines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</row>
        <row r="605">
          <cell r="A605" t="e">
            <v>#N/A</v>
          </cell>
          <cell r="B605" t="str">
            <v>PTNL</v>
          </cell>
          <cell r="C605" t="str">
            <v>WBS_EXPENSES</v>
          </cell>
          <cell r="H605" t="str">
            <v>Harris M&amp;R-construction on NLA pipelines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</row>
        <row r="606">
          <cell r="A606" t="e">
            <v>#N/A</v>
          </cell>
          <cell r="B606" t="str">
            <v>PTNL</v>
          </cell>
          <cell r="C606" t="str">
            <v>WBS_EXPENSES</v>
          </cell>
          <cell r="H606" t="str">
            <v>Harris M&amp;R-construction on NLA pipelines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 t="e">
            <v>#N/A</v>
          </cell>
          <cell r="B607" t="str">
            <v>PTNL</v>
          </cell>
          <cell r="C607" t="str">
            <v>WBS_EXPENSES</v>
          </cell>
          <cell r="H607" t="str">
            <v>Instrumentation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 t="e">
            <v>#N/A</v>
          </cell>
          <cell r="B608" t="str">
            <v>PTNL</v>
          </cell>
          <cell r="C608" t="str">
            <v>WBS_EXPENSES</v>
          </cell>
          <cell r="H608" t="str">
            <v>Instrumentation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 t="e">
            <v>#N/A</v>
          </cell>
          <cell r="B609" t="str">
            <v>PTNL</v>
          </cell>
          <cell r="C609" t="str">
            <v>WBS_EXPENSES</v>
          </cell>
          <cell r="H609" t="str">
            <v>Instrumentation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</row>
        <row r="610">
          <cell r="A610" t="e">
            <v>#N/A</v>
          </cell>
          <cell r="B610" t="str">
            <v>PTNL</v>
          </cell>
          <cell r="C610" t="str">
            <v>WBS_EXPENSES</v>
          </cell>
          <cell r="H610" t="str">
            <v>Instrumentation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</row>
        <row r="611">
          <cell r="A611" t="e">
            <v>#N/A</v>
          </cell>
          <cell r="B611" t="str">
            <v>PTNL</v>
          </cell>
          <cell r="C611" t="str">
            <v>WBS_EXPENSES</v>
          </cell>
          <cell r="H611" t="str">
            <v>Instrumentation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 t="e">
            <v>#N/A</v>
          </cell>
          <cell r="B612" t="str">
            <v>PTNL</v>
          </cell>
          <cell r="C612" t="str">
            <v>WBS_EXPENSES</v>
          </cell>
          <cell r="H612" t="str">
            <v>Instrumentation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 t="e">
            <v>#N/A</v>
          </cell>
          <cell r="B613" t="str">
            <v>PTNL</v>
          </cell>
          <cell r="C613" t="str">
            <v>WBS_EXPENSES</v>
          </cell>
          <cell r="H613" t="str">
            <v>Instrumentation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 t="e">
            <v>#N/A</v>
          </cell>
          <cell r="B614" t="str">
            <v>PTNL</v>
          </cell>
          <cell r="C614" t="str">
            <v>WBS_EXPENSES</v>
          </cell>
          <cell r="H614" t="str">
            <v>Computer Equipment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 t="e">
            <v>#N/A</v>
          </cell>
          <cell r="B615" t="str">
            <v>PTNL</v>
          </cell>
          <cell r="C615" t="str">
            <v>WBS_EXPENSES</v>
          </cell>
          <cell r="H615" t="str">
            <v>Computer Equipment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 t="e">
            <v>#N/A</v>
          </cell>
          <cell r="B616" t="str">
            <v>PTPB</v>
          </cell>
          <cell r="C616" t="str">
            <v>WBS_EXPENSES</v>
          </cell>
          <cell r="H616" t="str">
            <v>Electrical materials for Tycoon - N. Har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 t="e">
            <v>#N/A</v>
          </cell>
          <cell r="B617" t="str">
            <v>PTPB</v>
          </cell>
          <cell r="C617" t="str">
            <v>WBS_EXPENSES</v>
          </cell>
          <cell r="H617" t="str">
            <v>Electrical materials for Tycoon - N. Har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 t="e">
            <v>#N/A</v>
          </cell>
          <cell r="B618" t="str">
            <v>PTPB</v>
          </cell>
          <cell r="C618" t="str">
            <v>WBS_EXPENSES</v>
          </cell>
          <cell r="H618" t="str">
            <v>ROW - Concho S. Harpoon area RP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 t="e">
            <v>#N/A</v>
          </cell>
          <cell r="B619" t="str">
            <v>PTNL</v>
          </cell>
          <cell r="C619" t="str">
            <v>WBS_EXPENSES</v>
          </cell>
          <cell r="H619" t="str">
            <v>Vehicles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 t="e">
            <v>#N/A</v>
          </cell>
          <cell r="B620" t="str">
            <v>PTNL</v>
          </cell>
          <cell r="C620" t="str">
            <v>WBS_EXPENSES</v>
          </cell>
          <cell r="H620" t="str">
            <v>Vehicles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</row>
        <row r="621">
          <cell r="A621" t="e">
            <v>#N/A</v>
          </cell>
          <cell r="B621" t="str">
            <v>PTNL</v>
          </cell>
          <cell r="C621" t="str">
            <v>WBS_EXPENSES</v>
          </cell>
          <cell r="H621" t="str">
            <v>Valves - Talbert Pad Meter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</row>
        <row r="622">
          <cell r="A622" t="e">
            <v>#N/A</v>
          </cell>
          <cell r="B622" t="str">
            <v>PTNL</v>
          </cell>
          <cell r="C622" t="str">
            <v>WBS_EXPENSES</v>
          </cell>
          <cell r="H622" t="str">
            <v>Valves - Talbert Pad Meter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</row>
        <row r="623">
          <cell r="A623" t="e">
            <v>#N/A</v>
          </cell>
          <cell r="B623" t="str">
            <v>PTNL</v>
          </cell>
          <cell r="C623" t="str">
            <v>WBS_EXPENSES</v>
          </cell>
          <cell r="H623" t="str">
            <v>Unclassified Assets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 t="e">
            <v>#N/A</v>
          </cell>
          <cell r="B624" t="str">
            <v>PTNL</v>
          </cell>
          <cell r="C624" t="str">
            <v>WBS_EXPENSES</v>
          </cell>
          <cell r="H624" t="str">
            <v>Unclassified Assets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 t="e">
            <v>#N/A</v>
          </cell>
          <cell r="B625" t="str">
            <v>PTNL</v>
          </cell>
          <cell r="C625" t="str">
            <v>WBS_EXPENSES</v>
          </cell>
          <cell r="H625" t="str">
            <v>Land Rights/Right of Way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</row>
        <row r="626">
          <cell r="A626" t="e">
            <v>#N/A</v>
          </cell>
          <cell r="B626" t="str">
            <v>PTNL</v>
          </cell>
          <cell r="C626" t="str">
            <v>WBS_EXPENSES</v>
          </cell>
          <cell r="H626" t="str">
            <v>Land Rights/Right of Way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</row>
        <row r="627">
          <cell r="A627" t="e">
            <v>#N/A</v>
          </cell>
          <cell r="B627" t="str">
            <v>PTNL</v>
          </cell>
          <cell r="C627" t="str">
            <v>WBS_EXPENSES</v>
          </cell>
          <cell r="H627" t="str">
            <v>Install 11 Miles of 8 Inch O.D.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 t="e">
            <v>#N/A</v>
          </cell>
          <cell r="B628" t="str">
            <v>PTNL</v>
          </cell>
          <cell r="C628" t="str">
            <v>WBS_EXPENSES</v>
          </cell>
          <cell r="H628" t="str">
            <v>Install 11 Miles of 8 Inch O.D.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 t="e">
            <v>#N/A</v>
          </cell>
          <cell r="B629" t="str">
            <v>PTNL</v>
          </cell>
          <cell r="C629" t="str">
            <v>WBS_EXPENSES</v>
          </cell>
          <cell r="H629" t="str">
            <v>Capitalized Labor &amp; Benefits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 t="e">
            <v>#N/A</v>
          </cell>
          <cell r="B630" t="str">
            <v>PTNL</v>
          </cell>
          <cell r="C630" t="str">
            <v>WBS_EXPENSES</v>
          </cell>
          <cell r="H630" t="str">
            <v>Capitalized Labor &amp; Benefits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</row>
        <row r="631">
          <cell r="A631" t="e">
            <v>#N/A</v>
          </cell>
          <cell r="B631" t="str">
            <v>PTNL</v>
          </cell>
          <cell r="C631" t="str">
            <v>WBS_EXPENSES</v>
          </cell>
          <cell r="H631" t="str">
            <v>Capitalized Labor &amp; Benefits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</row>
        <row r="632">
          <cell r="A632" t="e">
            <v>#N/A</v>
          </cell>
          <cell r="B632" t="str">
            <v>PTNL</v>
          </cell>
          <cell r="C632" t="str">
            <v>WBS_EXPENSES</v>
          </cell>
          <cell r="H632" t="str">
            <v>Capitalized Labor &amp; Benefits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 t="e">
            <v>#N/A</v>
          </cell>
          <cell r="B633" t="str">
            <v>PTNL</v>
          </cell>
          <cell r="C633" t="str">
            <v>WBS_EXPENSES</v>
          </cell>
          <cell r="H633" t="str">
            <v>Land Rights/Right of Way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 t="e">
            <v>#N/A</v>
          </cell>
          <cell r="B634" t="str">
            <v>PTNL</v>
          </cell>
          <cell r="C634" t="str">
            <v>WBS_EXPENSES</v>
          </cell>
          <cell r="H634" t="str">
            <v>Land Rights/Right of Way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 t="e">
            <v>#N/A</v>
          </cell>
          <cell r="B635" t="str">
            <v>PTNL</v>
          </cell>
          <cell r="C635" t="str">
            <v>WBS_EXPENSES</v>
          </cell>
          <cell r="H635" t="str">
            <v>Install 11 Miles of 24 Inch O.D.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 t="e">
            <v>#N/A</v>
          </cell>
          <cell r="B636" t="str">
            <v>PTNL</v>
          </cell>
          <cell r="C636" t="str">
            <v>WBS_EXPENSES</v>
          </cell>
          <cell r="H636" t="str">
            <v>Install 11 Miles of 24 Inch O.D.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 t="e">
            <v>#N/A</v>
          </cell>
          <cell r="B637" t="str">
            <v>PTNL</v>
          </cell>
          <cell r="C637" t="str">
            <v>WBS_EXPENSES</v>
          </cell>
          <cell r="H637" t="str">
            <v>Capitalized Labor &amp; Benefits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 t="e">
            <v>#N/A</v>
          </cell>
          <cell r="B638" t="str">
            <v>PTNL</v>
          </cell>
          <cell r="C638" t="str">
            <v>WBS_EXPENSES</v>
          </cell>
          <cell r="H638" t="str">
            <v>Capitalized Labor &amp; Benefits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 t="e">
            <v>#N/A</v>
          </cell>
          <cell r="B639" t="str">
            <v>PTNL</v>
          </cell>
          <cell r="C639" t="str">
            <v>WBS_EXPENSES</v>
          </cell>
          <cell r="H639" t="str">
            <v>Capitalized Labor &amp; Benefits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 t="e">
            <v>#N/A</v>
          </cell>
          <cell r="B640" t="str">
            <v>PTNL</v>
          </cell>
          <cell r="C640" t="str">
            <v>WBS_EXPENSES</v>
          </cell>
          <cell r="H640" t="str">
            <v>Capitalized Labor &amp; Benefits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 t="e">
            <v>#N/A</v>
          </cell>
          <cell r="B641" t="str">
            <v>PTNL</v>
          </cell>
          <cell r="C641" t="str">
            <v>WBS_EXPENSES</v>
          </cell>
          <cell r="H641" t="str">
            <v>Capitalized Labor &amp; Benefits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 t="e">
            <v>#N/A</v>
          </cell>
          <cell r="B642" t="str">
            <v>PTNL</v>
          </cell>
          <cell r="C642" t="str">
            <v>WBS_EXPENSES</v>
          </cell>
          <cell r="H642" t="str">
            <v>Capitalized Labor &amp; Benefits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 t="e">
            <v>#N/A</v>
          </cell>
          <cell r="B643" t="str">
            <v>PTNL</v>
          </cell>
          <cell r="C643" t="str">
            <v>WBS_EXPENSES</v>
          </cell>
          <cell r="H643" t="str">
            <v>Land Rights/Right of Way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 t="e">
            <v>#N/A</v>
          </cell>
          <cell r="B644" t="str">
            <v>PTNL</v>
          </cell>
          <cell r="C644" t="str">
            <v>WBS_EXPENSES</v>
          </cell>
          <cell r="H644" t="str">
            <v>Land Rights/Right of Way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 t="e">
            <v>#N/A</v>
          </cell>
          <cell r="B645" t="str">
            <v>PTNL</v>
          </cell>
          <cell r="C645" t="str">
            <v>WBS_EXPENSES</v>
          </cell>
          <cell r="H645" t="str">
            <v>Install 2 Miles of 12 Inch Pipeline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 t="e">
            <v>#N/A</v>
          </cell>
          <cell r="B646" t="str">
            <v>PTNL</v>
          </cell>
          <cell r="C646" t="str">
            <v>WBS_EXPENSES</v>
          </cell>
          <cell r="H646" t="str">
            <v>Install 2 Miles of 12 Inch Pipeline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 t="e">
            <v>#N/A</v>
          </cell>
          <cell r="B647" t="str">
            <v>PTNL</v>
          </cell>
          <cell r="C647" t="str">
            <v>WBS_EXPENSES</v>
          </cell>
          <cell r="H647" t="str">
            <v>Install 2 Miles of 12 Inch Pipeline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 t="e">
            <v>#N/A</v>
          </cell>
          <cell r="B648" t="str">
            <v>PTNL</v>
          </cell>
          <cell r="C648" t="str">
            <v>WBS_EXPENSES</v>
          </cell>
          <cell r="H648" t="str">
            <v>Capitalized Labor &amp; Benefits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 t="e">
            <v>#N/A</v>
          </cell>
          <cell r="B649" t="str">
            <v>PTNL</v>
          </cell>
          <cell r="C649" t="str">
            <v>WBS_EXPENSES</v>
          </cell>
          <cell r="H649" t="str">
            <v>Capitalized Labor &amp; Benefits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 t="e">
            <v>#N/A</v>
          </cell>
          <cell r="B650" t="str">
            <v>PTNL</v>
          </cell>
          <cell r="C650" t="str">
            <v>WBS_EXPENSES</v>
          </cell>
          <cell r="H650" t="str">
            <v>Capitalized Labor &amp; Benefits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 t="e">
            <v>#N/A</v>
          </cell>
          <cell r="B651" t="str">
            <v>PTNL</v>
          </cell>
          <cell r="C651" t="str">
            <v>WBS_EXPENSES</v>
          </cell>
          <cell r="H651" t="str">
            <v>Capitalized Labor &amp; Benefits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 t="e">
            <v>#N/A</v>
          </cell>
          <cell r="B652" t="str">
            <v>PTNL</v>
          </cell>
          <cell r="C652" t="str">
            <v>WBS_EXPENSES</v>
          </cell>
          <cell r="H652" t="str">
            <v>Capitalized Labor &amp; Benefits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A653" t="e">
            <v>#N/A</v>
          </cell>
          <cell r="B653" t="str">
            <v>PTNL</v>
          </cell>
          <cell r="C653" t="str">
            <v>WBS_EXPENSES</v>
          </cell>
          <cell r="H653" t="str">
            <v>Valves 12" Red Eye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 t="e">
            <v>#N/A</v>
          </cell>
          <cell r="B654" t="str">
            <v>PTNL</v>
          </cell>
          <cell r="C654" t="str">
            <v>WBS_EXPENSES</v>
          </cell>
          <cell r="H654" t="str">
            <v>Land Rights/Right of Way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 t="e">
            <v>#N/A</v>
          </cell>
          <cell r="B655" t="str">
            <v>PTNL</v>
          </cell>
          <cell r="C655" t="str">
            <v>WBS_EXPENSES</v>
          </cell>
          <cell r="H655" t="str">
            <v>Land Rights/Right of Way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 t="e">
            <v>#N/A</v>
          </cell>
          <cell r="B656" t="str">
            <v>PTNL</v>
          </cell>
          <cell r="C656" t="str">
            <v>WBS_EXPENSES</v>
          </cell>
          <cell r="H656" t="str">
            <v>Install 2 Miles of 20" O.D. Pipe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 t="e">
            <v>#N/A</v>
          </cell>
          <cell r="B657" t="str">
            <v>PTNL</v>
          </cell>
          <cell r="C657" t="str">
            <v>WBS_EXPENSES</v>
          </cell>
          <cell r="H657" t="str">
            <v>Install 2 Miles of 20" O.D. Pipe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 t="e">
            <v>#N/A</v>
          </cell>
          <cell r="B658" t="str">
            <v>PTNL</v>
          </cell>
          <cell r="C658" t="str">
            <v>WBS_EXPENSES</v>
          </cell>
          <cell r="H658" t="str">
            <v>Install 2 Miles of 20" O.D. Pipe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 t="e">
            <v>#N/A</v>
          </cell>
          <cell r="B659" t="str">
            <v>PTNL</v>
          </cell>
          <cell r="C659" t="str">
            <v>WBS_EXPENSES</v>
          </cell>
          <cell r="H659" t="str">
            <v>Capitalized Labor &amp; Benefits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 t="e">
            <v>#N/A</v>
          </cell>
          <cell r="B660" t="str">
            <v>PTNL</v>
          </cell>
          <cell r="C660" t="str">
            <v>WBS_EXPENSES</v>
          </cell>
          <cell r="H660" t="str">
            <v>Capitalized Labor &amp; Benefits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 t="e">
            <v>#N/A</v>
          </cell>
          <cell r="B661" t="str">
            <v>PTNL</v>
          </cell>
          <cell r="C661" t="str">
            <v>WBS_EXPENSES</v>
          </cell>
          <cell r="H661" t="str">
            <v>Capitalized Labor &amp; Benefits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 t="e">
            <v>#N/A</v>
          </cell>
          <cell r="B662" t="str">
            <v>PTNL</v>
          </cell>
          <cell r="C662" t="str">
            <v>WBS_EXPENSES</v>
          </cell>
          <cell r="H662" t="str">
            <v>Capitalized Labor &amp; Benefits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 t="e">
            <v>#N/A</v>
          </cell>
          <cell r="B663" t="str">
            <v>PTNL</v>
          </cell>
          <cell r="C663" t="str">
            <v>WBS_EXPENSES</v>
          </cell>
          <cell r="H663" t="str">
            <v>Capitalized Labor &amp; Benefits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 t="e">
            <v>#N/A</v>
          </cell>
          <cell r="B664" t="str">
            <v>PTNL</v>
          </cell>
          <cell r="C664" t="str">
            <v>WBS_EXPENSES</v>
          </cell>
          <cell r="H664" t="str">
            <v>Valves 20" Wafer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 t="e">
            <v>#N/A</v>
          </cell>
          <cell r="B665" t="str">
            <v>PTNL</v>
          </cell>
          <cell r="C665" t="str">
            <v>WBS_EXPENSES</v>
          </cell>
          <cell r="H665" t="str">
            <v>Pipelines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 t="e">
            <v>#N/A</v>
          </cell>
          <cell r="B666" t="str">
            <v>PTNL</v>
          </cell>
          <cell r="C666" t="str">
            <v>WBS_EXPENSES</v>
          </cell>
          <cell r="H666" t="str">
            <v>Pipelines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 t="e">
            <v>#N/A</v>
          </cell>
          <cell r="B667" t="str">
            <v>PTNL</v>
          </cell>
          <cell r="C667" t="str">
            <v>WBS_EXPENSES</v>
          </cell>
          <cell r="H667" t="str">
            <v>Pipelines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 t="e">
            <v>#N/A</v>
          </cell>
          <cell r="B668" t="str">
            <v>PTNL</v>
          </cell>
          <cell r="C668" t="str">
            <v>WBS_EXPENSES</v>
          </cell>
          <cell r="H668" t="str">
            <v>Valves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 t="e">
            <v>#N/A</v>
          </cell>
          <cell r="B669" t="str">
            <v>PTNL</v>
          </cell>
          <cell r="C669" t="str">
            <v>WBS_EXPENSES</v>
          </cell>
          <cell r="H669" t="str">
            <v>Valves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 t="e">
            <v>#N/A</v>
          </cell>
          <cell r="B670" t="str">
            <v>PTNL</v>
          </cell>
          <cell r="C670" t="str">
            <v>WBS_EXPENSES</v>
          </cell>
          <cell r="H670" t="str">
            <v>Valves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 t="e">
            <v>#N/A</v>
          </cell>
          <cell r="B671" t="str">
            <v>PTNL</v>
          </cell>
          <cell r="C671" t="str">
            <v>WBS_EXPENSES</v>
          </cell>
          <cell r="H671" t="str">
            <v>Launcher/Receiver Barrels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 t="e">
            <v>#N/A</v>
          </cell>
          <cell r="B672" t="str">
            <v>PTNL</v>
          </cell>
          <cell r="C672" t="str">
            <v>WBS_EXPENSES</v>
          </cell>
          <cell r="H672" t="str">
            <v>Valves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 t="e">
            <v>#N/A</v>
          </cell>
          <cell r="B673" t="str">
            <v>PTNL</v>
          </cell>
          <cell r="C673" t="str">
            <v>WBS_EXPENSES</v>
          </cell>
          <cell r="H673" t="str">
            <v>Valves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 t="e">
            <v>#N/A</v>
          </cell>
          <cell r="B674" t="str">
            <v>PTNL</v>
          </cell>
          <cell r="C674" t="str">
            <v>WBS_EXPENSES</v>
          </cell>
          <cell r="H674" t="str">
            <v>Valves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</row>
        <row r="675">
          <cell r="A675" t="e">
            <v>#N/A</v>
          </cell>
          <cell r="B675" t="str">
            <v>PTNL</v>
          </cell>
          <cell r="C675" t="str">
            <v>WBS_EXPENSES</v>
          </cell>
          <cell r="H675" t="str">
            <v>Valves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 t="e">
            <v>#N/A</v>
          </cell>
          <cell r="B676" t="str">
            <v>PTNL</v>
          </cell>
          <cell r="C676" t="str">
            <v>WBS_EXPENSES</v>
          </cell>
          <cell r="H676" t="str">
            <v>Meters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 t="e">
            <v>#N/A</v>
          </cell>
          <cell r="B677" t="str">
            <v>PTNL</v>
          </cell>
          <cell r="C677" t="str">
            <v>WBS_EXPENSES</v>
          </cell>
          <cell r="H677" t="str">
            <v>Meters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 t="e">
            <v>#N/A</v>
          </cell>
          <cell r="B678" t="str">
            <v>PTNL</v>
          </cell>
          <cell r="C678" t="str">
            <v>WBS_EXPENSES</v>
          </cell>
          <cell r="H678" t="str">
            <v>Electrical Equipment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 t="e">
            <v>#N/A</v>
          </cell>
          <cell r="B679" t="str">
            <v>PTNL</v>
          </cell>
          <cell r="C679" t="str">
            <v>WBS_EXPENSES</v>
          </cell>
          <cell r="H679" t="str">
            <v>Valves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A680" t="e">
            <v>#N/A</v>
          </cell>
          <cell r="B680" t="str">
            <v>PTNL</v>
          </cell>
          <cell r="C680" t="str">
            <v>WBS_EXPENSES</v>
          </cell>
          <cell r="H680" t="str">
            <v>Meters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 t="e">
            <v>#N/A</v>
          </cell>
          <cell r="B681" t="str">
            <v>PTNL</v>
          </cell>
          <cell r="C681" t="str">
            <v>WBS_EXPENSES</v>
          </cell>
          <cell r="H681" t="str">
            <v>Meters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 t="e">
            <v>#N/A</v>
          </cell>
          <cell r="B682" t="str">
            <v>PTNL</v>
          </cell>
          <cell r="C682" t="str">
            <v>WBS_EXPENSES</v>
          </cell>
          <cell r="H682" t="str">
            <v>Meters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 t="e">
            <v>#N/A</v>
          </cell>
          <cell r="B683" t="str">
            <v>PTNL</v>
          </cell>
          <cell r="C683" t="str">
            <v>WBS_EXPENSES</v>
          </cell>
          <cell r="H683" t="str">
            <v>Valves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 t="e">
            <v>#N/A</v>
          </cell>
          <cell r="B684" t="str">
            <v>PTNL</v>
          </cell>
          <cell r="C684" t="str">
            <v>WBS_EXPENSES</v>
          </cell>
          <cell r="H684" t="str">
            <v>Electrical Equipment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 t="e">
            <v>#N/A</v>
          </cell>
          <cell r="B685" t="str">
            <v>PTNL</v>
          </cell>
          <cell r="C685" t="str">
            <v>WBS_EXPENSES</v>
          </cell>
          <cell r="H685" t="str">
            <v>Launcher/Receiver Barrels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 t="e">
            <v>#N/A</v>
          </cell>
          <cell r="B686" t="str">
            <v>PTNL</v>
          </cell>
          <cell r="C686" t="str">
            <v>WBS_EXPENSES</v>
          </cell>
          <cell r="H686" t="str">
            <v>Line Pack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 t="e">
            <v>#N/A</v>
          </cell>
          <cell r="B687" t="str">
            <v>PTPB</v>
          </cell>
          <cell r="C687" t="str">
            <v>WBS_EXPENSES</v>
          </cell>
          <cell r="H687" t="str">
            <v>Old Hickory No Tanks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</row>
        <row r="688">
          <cell r="A688" t="e">
            <v>#N/A</v>
          </cell>
          <cell r="B688" t="str">
            <v>PTPB</v>
          </cell>
          <cell r="C688" t="str">
            <v>WBS_EXPENSES</v>
          </cell>
          <cell r="H688" t="str">
            <v>Trailblazer/Ike State Tanks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</row>
        <row r="689">
          <cell r="A689" t="e">
            <v>#N/A</v>
          </cell>
          <cell r="B689" t="str">
            <v>PTPB</v>
          </cell>
          <cell r="C689" t="str">
            <v>WBS_EXPENSES</v>
          </cell>
          <cell r="H689" t="str">
            <v>Tycoon B/Tycoon 25 No Tanks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</row>
        <row r="690">
          <cell r="A690" t="e">
            <v>#N/A</v>
          </cell>
          <cell r="B690" t="str">
            <v>PTPB</v>
          </cell>
          <cell r="C690" t="str">
            <v>WBS_EXPENSES</v>
          </cell>
          <cell r="H690" t="str">
            <v>Tycoon B/Tycoon 25 No Tanks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</row>
        <row r="691">
          <cell r="A691" t="e">
            <v>#N/A</v>
          </cell>
          <cell r="B691" t="str">
            <v>PTPB</v>
          </cell>
          <cell r="C691" t="str">
            <v>WBS_EXPENSES</v>
          </cell>
          <cell r="H691" t="str">
            <v>Poppy State Tanks 2-12"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</row>
        <row r="692">
          <cell r="A692" t="e">
            <v>#N/A</v>
          </cell>
          <cell r="B692" t="str">
            <v>PTPB</v>
          </cell>
          <cell r="C692" t="str">
            <v>WBS_EXPENSES</v>
          </cell>
          <cell r="H692" t="str">
            <v>Tycoon D No Tanks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</row>
        <row r="693">
          <cell r="A693" t="e">
            <v>#N/A</v>
          </cell>
          <cell r="B693" t="str">
            <v>PTPB</v>
          </cell>
          <cell r="C693" t="str">
            <v>WBS_EXPENSES</v>
          </cell>
          <cell r="H693" t="str">
            <v>Tycoon C Tanks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</row>
        <row r="694">
          <cell r="A694" t="e">
            <v>#N/A</v>
          </cell>
          <cell r="B694" t="str">
            <v>PTPB</v>
          </cell>
          <cell r="C694" t="str">
            <v>WBS_EXPENSES</v>
          </cell>
          <cell r="H694" t="str">
            <v>Tycoon E Tanks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 t="e">
            <v>#N/A</v>
          </cell>
          <cell r="B695" t="str">
            <v>PTPB</v>
          </cell>
          <cell r="C695" t="str">
            <v>WBS_EXPENSES</v>
          </cell>
          <cell r="H695" t="str">
            <v>Tycoon F No Tanks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</row>
        <row r="696">
          <cell r="A696" t="e">
            <v>#N/A</v>
          </cell>
          <cell r="B696" t="str">
            <v>PTPB</v>
          </cell>
          <cell r="C696" t="str">
            <v>WBS_EXPENSES</v>
          </cell>
          <cell r="H696" t="str">
            <v>Old Hickory No Tanks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</row>
        <row r="697">
          <cell r="A697" t="e">
            <v>#N/A</v>
          </cell>
          <cell r="B697" t="str">
            <v>PTPB</v>
          </cell>
          <cell r="C697" t="str">
            <v>WBS_EXPENSES</v>
          </cell>
          <cell r="H697" t="str">
            <v>Old Hickory No Tanks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 t="e">
            <v>#N/A</v>
          </cell>
          <cell r="B698" t="str">
            <v>PTPB</v>
          </cell>
          <cell r="C698" t="str">
            <v>WBS_EXPENSES</v>
          </cell>
          <cell r="H698" t="str">
            <v>Old Hickory No Tanks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 t="e">
            <v>#N/A</v>
          </cell>
          <cell r="B699" t="str">
            <v>PTPB</v>
          </cell>
          <cell r="C699" t="str">
            <v>WBS_EXPENSES</v>
          </cell>
          <cell r="H699" t="str">
            <v>Trailblazer/Ike State Tanks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 t="e">
            <v>#N/A</v>
          </cell>
          <cell r="B700" t="str">
            <v>PTPB</v>
          </cell>
          <cell r="C700" t="str">
            <v>WBS_EXPENSES</v>
          </cell>
          <cell r="H700" t="str">
            <v>Trailblazer/Ike State Tanks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 t="e">
            <v>#N/A</v>
          </cell>
          <cell r="B701" t="str">
            <v>PTPB</v>
          </cell>
          <cell r="C701" t="str">
            <v>WBS_EXPENSES</v>
          </cell>
          <cell r="H701" t="str">
            <v>Trailblazer/Ike State Tanks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 t="e">
            <v>#N/A</v>
          </cell>
          <cell r="B702" t="str">
            <v>PTPB</v>
          </cell>
          <cell r="C702" t="str">
            <v>WBS_EXPENSES</v>
          </cell>
          <cell r="H702" t="str">
            <v>Tycoon B/Tycoon 25 No Tanks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 t="e">
            <v>#N/A</v>
          </cell>
          <cell r="B703" t="str">
            <v>PTPB</v>
          </cell>
          <cell r="C703" t="str">
            <v>WBS_EXPENSES</v>
          </cell>
          <cell r="H703" t="str">
            <v>Tycoon B/Tycoon 25 No Tanks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 t="e">
            <v>#N/A</v>
          </cell>
          <cell r="B704" t="str">
            <v>PTPB</v>
          </cell>
          <cell r="C704" t="str">
            <v>WBS_EXPENSES</v>
          </cell>
          <cell r="H704" t="str">
            <v>Tycoon B/Tycoon 25 No Tanks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 t="e">
            <v>#N/A</v>
          </cell>
          <cell r="B705" t="str">
            <v>PTPB</v>
          </cell>
          <cell r="C705" t="str">
            <v>WBS_EXPENSES</v>
          </cell>
          <cell r="H705" t="str">
            <v>Tycoon B/Tycoon 25 No Tanks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 t="e">
            <v>#N/A</v>
          </cell>
          <cell r="B706" t="str">
            <v>PTPB</v>
          </cell>
          <cell r="C706" t="str">
            <v>WBS_EXPENSES</v>
          </cell>
          <cell r="H706" t="str">
            <v>Tycoon D No Tanks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A707" t="e">
            <v>#N/A</v>
          </cell>
          <cell r="B707" t="str">
            <v>PTPB</v>
          </cell>
          <cell r="C707" t="str">
            <v>WBS_EXPENSES</v>
          </cell>
          <cell r="H707" t="str">
            <v>Tycoon C Tanks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 t="e">
            <v>#N/A</v>
          </cell>
          <cell r="B708" t="str">
            <v>PTPB</v>
          </cell>
          <cell r="C708" t="str">
            <v>WBS_EXPENSES</v>
          </cell>
          <cell r="H708" t="str">
            <v>Tycoon E Tanks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 t="e">
            <v>#N/A</v>
          </cell>
          <cell r="B709" t="str">
            <v>PTPB</v>
          </cell>
          <cell r="C709" t="str">
            <v>WBS_EXPENSES</v>
          </cell>
          <cell r="H709" t="str">
            <v>Tycoon F No Tanks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 t="e">
            <v>#N/A</v>
          </cell>
          <cell r="B710" t="str">
            <v>PTPB</v>
          </cell>
          <cell r="C710" t="str">
            <v>WBS_EXPENSES</v>
          </cell>
          <cell r="H710" t="str">
            <v>Old Hickory No Tanks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</row>
        <row r="711">
          <cell r="A711" t="e">
            <v>#N/A</v>
          </cell>
          <cell r="B711" t="str">
            <v>PTPB</v>
          </cell>
          <cell r="C711" t="str">
            <v>WBS_EXPENSES</v>
          </cell>
          <cell r="H711" t="str">
            <v>Old Hickory No Tanks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</row>
        <row r="712">
          <cell r="A712" t="e">
            <v>#N/A</v>
          </cell>
          <cell r="B712" t="str">
            <v>PTPB</v>
          </cell>
          <cell r="C712" t="str">
            <v>WBS_EXPENSES</v>
          </cell>
          <cell r="H712" t="str">
            <v>Old Hickory No Tanks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</row>
        <row r="713">
          <cell r="A713" t="e">
            <v>#N/A</v>
          </cell>
          <cell r="B713" t="str">
            <v>PTPB</v>
          </cell>
          <cell r="C713" t="str">
            <v>WBS_EXPENSES</v>
          </cell>
          <cell r="H713" t="str">
            <v>Trailblazer/Ike State Tanks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</row>
        <row r="714">
          <cell r="A714" t="e">
            <v>#N/A</v>
          </cell>
          <cell r="B714" t="str">
            <v>PTPB</v>
          </cell>
          <cell r="C714" t="str">
            <v>WBS_EXPENSES</v>
          </cell>
          <cell r="H714" t="str">
            <v>Trailblazer/Ike State Tanks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</row>
        <row r="715">
          <cell r="A715" t="e">
            <v>#N/A</v>
          </cell>
          <cell r="B715" t="str">
            <v>PTPB</v>
          </cell>
          <cell r="C715" t="str">
            <v>WBS_EXPENSES</v>
          </cell>
          <cell r="H715" t="str">
            <v>Trailblazer/Ike State Tanks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</row>
        <row r="716">
          <cell r="A716" t="e">
            <v>#N/A</v>
          </cell>
          <cell r="B716" t="str">
            <v>PTPB</v>
          </cell>
          <cell r="C716" t="str">
            <v>WBS_EXPENSES</v>
          </cell>
          <cell r="H716" t="str">
            <v>Tycoon B/Tycoon 25 No Tanks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</row>
        <row r="717">
          <cell r="A717" t="e">
            <v>#N/A</v>
          </cell>
          <cell r="B717" t="str">
            <v>PTPB</v>
          </cell>
          <cell r="C717" t="str">
            <v>WBS_EXPENSES</v>
          </cell>
          <cell r="H717" t="str">
            <v>Poppy State Tanks 2-12"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</row>
        <row r="718">
          <cell r="A718" t="e">
            <v>#N/A</v>
          </cell>
          <cell r="B718" t="str">
            <v>PTPB</v>
          </cell>
          <cell r="C718" t="str">
            <v>WBS_EXPENSES</v>
          </cell>
          <cell r="H718" t="str">
            <v>Poppy State Tanks 2-12"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</row>
        <row r="719">
          <cell r="A719" t="e">
            <v>#N/A</v>
          </cell>
          <cell r="B719" t="str">
            <v>PTPB</v>
          </cell>
          <cell r="C719" t="str">
            <v>WBS_EXPENSES</v>
          </cell>
          <cell r="H719" t="str">
            <v>Tycoon D No Tanks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</row>
        <row r="720">
          <cell r="A720" t="e">
            <v>#N/A</v>
          </cell>
          <cell r="B720" t="str">
            <v>PTPB</v>
          </cell>
          <cell r="C720" t="str">
            <v>WBS_EXPENSES</v>
          </cell>
          <cell r="H720" t="str">
            <v>Tycoon C Tanks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</row>
        <row r="721">
          <cell r="A721" t="e">
            <v>#N/A</v>
          </cell>
          <cell r="B721" t="str">
            <v>PTPB</v>
          </cell>
          <cell r="C721" t="str">
            <v>WBS_EXPENSES</v>
          </cell>
          <cell r="H721" t="str">
            <v>Tycoon C Tanks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</row>
        <row r="722">
          <cell r="A722" t="e">
            <v>#N/A</v>
          </cell>
          <cell r="B722" t="str">
            <v>PTPB</v>
          </cell>
          <cell r="C722" t="str">
            <v>WBS_EXPENSES</v>
          </cell>
          <cell r="H722" t="str">
            <v>Tycoon E Tanks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</row>
        <row r="723">
          <cell r="A723" t="e">
            <v>#N/A</v>
          </cell>
          <cell r="B723" t="str">
            <v>PTPB</v>
          </cell>
          <cell r="C723" t="str">
            <v>WBS_EXPENSES</v>
          </cell>
          <cell r="H723" t="str">
            <v>Tycoon E Tanks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</row>
        <row r="724">
          <cell r="A724" t="e">
            <v>#N/A</v>
          </cell>
          <cell r="B724" t="str">
            <v>PTPB</v>
          </cell>
          <cell r="C724" t="str">
            <v>WBS_EXPENSES</v>
          </cell>
          <cell r="H724" t="str">
            <v>Tycoon F No Tanks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</row>
        <row r="725">
          <cell r="A725" t="e">
            <v>#N/A</v>
          </cell>
          <cell r="B725" t="str">
            <v>PTPB</v>
          </cell>
          <cell r="C725" t="str">
            <v>WBS_EXPENSES</v>
          </cell>
          <cell r="H725" t="str">
            <v>Old Hickory No Tanks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</row>
        <row r="726">
          <cell r="A726" t="e">
            <v>#N/A</v>
          </cell>
          <cell r="B726" t="str">
            <v>PTPB</v>
          </cell>
          <cell r="C726" t="str">
            <v>WBS_EXPENSES</v>
          </cell>
          <cell r="H726" t="str">
            <v>Trailblazer/Ike State Tanks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</row>
        <row r="727">
          <cell r="A727" t="e">
            <v>#N/A</v>
          </cell>
          <cell r="B727" t="str">
            <v>PTPB</v>
          </cell>
          <cell r="C727" t="str">
            <v>WBS_EXPENSES</v>
          </cell>
          <cell r="H727" t="str">
            <v>Tycoon B/Tycoon 25 No Tanks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</row>
        <row r="728">
          <cell r="A728" t="e">
            <v>#N/A</v>
          </cell>
          <cell r="B728" t="str">
            <v>PTPB</v>
          </cell>
          <cell r="C728" t="str">
            <v>WBS_EXPENSES</v>
          </cell>
          <cell r="H728" t="str">
            <v>Tycoon B/Tycoon 25 No Tanks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</row>
        <row r="729">
          <cell r="A729" t="e">
            <v>#N/A</v>
          </cell>
          <cell r="B729" t="str">
            <v>PTPB</v>
          </cell>
          <cell r="C729" t="str">
            <v>WBS_EXPENSES</v>
          </cell>
          <cell r="H729" t="str">
            <v>Poppy State Tanks 2-12"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</row>
        <row r="730">
          <cell r="A730" t="e">
            <v>#N/A</v>
          </cell>
          <cell r="B730" t="str">
            <v>PTPB</v>
          </cell>
          <cell r="C730" t="str">
            <v>WBS_EXPENSES</v>
          </cell>
          <cell r="H730" t="str">
            <v>Tycoon D No Tanks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</row>
        <row r="731">
          <cell r="A731" t="e">
            <v>#N/A</v>
          </cell>
          <cell r="B731" t="str">
            <v>PTPB</v>
          </cell>
          <cell r="C731" t="str">
            <v>WBS_EXPENSES</v>
          </cell>
          <cell r="H731" t="str">
            <v>Tycoon D No Tanks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</row>
        <row r="732">
          <cell r="A732" t="e">
            <v>#N/A</v>
          </cell>
          <cell r="B732" t="str">
            <v>PTPB</v>
          </cell>
          <cell r="C732" t="str">
            <v>WBS_EXPENSES</v>
          </cell>
          <cell r="H732" t="str">
            <v>Old Hickory No Tanks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</row>
        <row r="733">
          <cell r="A733" t="e">
            <v>#N/A</v>
          </cell>
          <cell r="B733" t="str">
            <v>PTPB</v>
          </cell>
          <cell r="C733" t="str">
            <v>WBS_EXPENSES</v>
          </cell>
          <cell r="H733" t="str">
            <v>Old Hickory No Tanks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</row>
        <row r="734">
          <cell r="A734" t="e">
            <v>#N/A</v>
          </cell>
          <cell r="B734" t="str">
            <v>PTPB</v>
          </cell>
          <cell r="C734" t="str">
            <v>WBS_EXPENSES</v>
          </cell>
          <cell r="H734" t="str">
            <v>Old Hickory No Tanks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</row>
        <row r="735">
          <cell r="A735" t="e">
            <v>#N/A</v>
          </cell>
          <cell r="B735" t="str">
            <v>PTPB</v>
          </cell>
          <cell r="C735" t="str">
            <v>WBS_EXPENSES</v>
          </cell>
          <cell r="H735" t="str">
            <v>Old Hickory No Tanks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</row>
        <row r="736">
          <cell r="A736" t="e">
            <v>#N/A</v>
          </cell>
          <cell r="B736" t="str">
            <v>PTPB</v>
          </cell>
          <cell r="C736" t="str">
            <v>WBS_EXPENSES</v>
          </cell>
          <cell r="H736" t="str">
            <v>Old Hickory No Tanks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</row>
        <row r="737">
          <cell r="A737" t="e">
            <v>#N/A</v>
          </cell>
          <cell r="B737" t="str">
            <v>PTPB</v>
          </cell>
          <cell r="C737" t="str">
            <v>WBS_EXPENSES</v>
          </cell>
          <cell r="H737" t="str">
            <v>Trailblazer/Ike State Tanks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 t="e">
            <v>#N/A</v>
          </cell>
          <cell r="B738" t="str">
            <v>PTPB</v>
          </cell>
          <cell r="C738" t="str">
            <v>WBS_EXPENSES</v>
          </cell>
          <cell r="H738" t="str">
            <v>Trailblazer/Ike State Tanks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 t="e">
            <v>#N/A</v>
          </cell>
          <cell r="B739" t="str">
            <v>PTPB</v>
          </cell>
          <cell r="C739" t="str">
            <v>WBS_EXPENSES</v>
          </cell>
          <cell r="H739" t="str">
            <v>Trailblazer/Ike State Tanks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 t="e">
            <v>#N/A</v>
          </cell>
          <cell r="B740" t="str">
            <v>PTPB</v>
          </cell>
          <cell r="C740" t="str">
            <v>WBS_EXPENSES</v>
          </cell>
          <cell r="H740" t="str">
            <v>Trailblazer/Ike State Tanks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 t="e">
            <v>#N/A</v>
          </cell>
          <cell r="B741" t="str">
            <v>PTPB</v>
          </cell>
          <cell r="C741" t="str">
            <v>WBS_EXPENSES</v>
          </cell>
          <cell r="H741" t="str">
            <v>Tycoon B/Tycoon 25 No Tanks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 t="e">
            <v>#N/A</v>
          </cell>
          <cell r="B742" t="str">
            <v>PTPB</v>
          </cell>
          <cell r="C742" t="str">
            <v>WBS_EXPENSES</v>
          </cell>
          <cell r="H742" t="str">
            <v>Tycoon B/Tycoon 25 No Tanks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</row>
        <row r="743">
          <cell r="A743" t="e">
            <v>#N/A</v>
          </cell>
          <cell r="B743" t="str">
            <v>PTPB</v>
          </cell>
          <cell r="C743" t="str">
            <v>WBS_EXPENSES</v>
          </cell>
          <cell r="H743" t="str">
            <v>Tycoon B/Tycoon 25 No Tanks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</row>
        <row r="744">
          <cell r="A744" t="e">
            <v>#N/A</v>
          </cell>
          <cell r="B744" t="str">
            <v>PTPB</v>
          </cell>
          <cell r="C744" t="str">
            <v>WBS_EXPENSES</v>
          </cell>
          <cell r="H744" t="str">
            <v>Tycoon B/Tycoon 25 No Tanks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</row>
        <row r="745">
          <cell r="A745" t="e">
            <v>#N/A</v>
          </cell>
          <cell r="B745" t="str">
            <v>PTPB</v>
          </cell>
          <cell r="C745" t="str">
            <v>WBS_EXPENSES</v>
          </cell>
          <cell r="H745" t="str">
            <v>Poppy State Tanks 2-12"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</row>
        <row r="746">
          <cell r="A746" t="e">
            <v>#N/A</v>
          </cell>
          <cell r="B746" t="str">
            <v>PTPB</v>
          </cell>
          <cell r="C746" t="str">
            <v>WBS_EXPENSES</v>
          </cell>
          <cell r="H746" t="str">
            <v>Poppy State Tanks 2-12"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</row>
        <row r="747">
          <cell r="A747" t="e">
            <v>#N/A</v>
          </cell>
          <cell r="B747" t="str">
            <v>PTPB</v>
          </cell>
          <cell r="C747" t="str">
            <v>WBS_EXPENSES</v>
          </cell>
          <cell r="H747" t="str">
            <v>Poppy State Tanks 2-12"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</row>
        <row r="748">
          <cell r="A748" t="e">
            <v>#N/A</v>
          </cell>
          <cell r="B748" t="str">
            <v>PTPB</v>
          </cell>
          <cell r="C748" t="str">
            <v>WBS_EXPENSES</v>
          </cell>
          <cell r="H748" t="str">
            <v>Poppy State Tanks 2-12"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</row>
        <row r="749">
          <cell r="A749" t="e">
            <v>#N/A</v>
          </cell>
          <cell r="B749" t="str">
            <v>PTPB</v>
          </cell>
          <cell r="C749" t="str">
            <v>WBS_EXPENSES</v>
          </cell>
          <cell r="H749" t="str">
            <v>Tycoon C Tanks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</row>
        <row r="750">
          <cell r="A750" t="e">
            <v>#N/A</v>
          </cell>
          <cell r="B750" t="str">
            <v>PTPB</v>
          </cell>
          <cell r="C750" t="str">
            <v>WBS_EXPENSES</v>
          </cell>
          <cell r="H750" t="str">
            <v>Tycoon C Tanks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</row>
        <row r="751">
          <cell r="A751" t="e">
            <v>#N/A</v>
          </cell>
          <cell r="B751" t="str">
            <v>PTPB</v>
          </cell>
          <cell r="C751" t="str">
            <v>WBS_EXPENSES</v>
          </cell>
          <cell r="H751" t="str">
            <v>Tycoon C Tanks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</row>
        <row r="752">
          <cell r="A752" t="e">
            <v>#N/A</v>
          </cell>
          <cell r="B752" t="str">
            <v>PTPB</v>
          </cell>
          <cell r="C752" t="str">
            <v>WBS_EXPENSES</v>
          </cell>
          <cell r="H752" t="str">
            <v>Tycoon C Tanks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</row>
        <row r="753">
          <cell r="A753" t="e">
            <v>#N/A</v>
          </cell>
          <cell r="B753" t="str">
            <v>PTPB</v>
          </cell>
          <cell r="C753" t="str">
            <v>WBS_EXPENSES</v>
          </cell>
          <cell r="H753" t="str">
            <v>Tycoon E Tanks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 t="e">
            <v>#N/A</v>
          </cell>
          <cell r="B754" t="str">
            <v>PTPB</v>
          </cell>
          <cell r="C754" t="str">
            <v>WBS_EXPENSES</v>
          </cell>
          <cell r="H754" t="str">
            <v>Tycoon E Tanks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</row>
        <row r="755">
          <cell r="A755" t="e">
            <v>#N/A</v>
          </cell>
          <cell r="B755" t="str">
            <v>PTNL</v>
          </cell>
          <cell r="C755" t="str">
            <v>WBS_EXPENSES</v>
          </cell>
          <cell r="H755" t="str">
            <v>Valves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</row>
        <row r="756">
          <cell r="A756" t="e">
            <v>#N/A</v>
          </cell>
          <cell r="B756" t="str">
            <v>PTNL</v>
          </cell>
          <cell r="C756" t="str">
            <v>WBS_EXPENSES</v>
          </cell>
          <cell r="H756" t="str">
            <v>Launcher/Receiver Barrels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</row>
        <row r="757">
          <cell r="A757" t="e">
            <v>#N/A</v>
          </cell>
          <cell r="B757" t="str">
            <v>PTPB</v>
          </cell>
          <cell r="C757" t="str">
            <v>WBS_EXPENSES</v>
          </cell>
          <cell r="H757" t="str">
            <v>White Crow,tanks,Site work, S. Harpoon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 t="e">
            <v>#N/A</v>
          </cell>
          <cell r="B758" t="str">
            <v>PTPB</v>
          </cell>
          <cell r="C758" t="str">
            <v>WBS_EXPENSES</v>
          </cell>
          <cell r="H758" t="str">
            <v>White Crow,tanks,Site work, S. Harpoon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 t="e">
            <v>#N/A</v>
          </cell>
          <cell r="B759" t="str">
            <v>PTPB</v>
          </cell>
          <cell r="C759" t="str">
            <v>WBS_EXPENSES</v>
          </cell>
          <cell r="H759" t="str">
            <v>Big Chief 173,No tanks,Site work, S. Har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 t="e">
            <v>#N/A</v>
          </cell>
          <cell r="B760" t="str">
            <v>PTPB</v>
          </cell>
          <cell r="C760" t="str">
            <v>WBS_EXPENSES</v>
          </cell>
          <cell r="H760" t="str">
            <v>Big Chief 173,No tanks,Site work, S. Har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</row>
        <row r="761">
          <cell r="A761" t="e">
            <v>#N/A</v>
          </cell>
          <cell r="B761" t="str">
            <v>PTPB</v>
          </cell>
          <cell r="C761" t="str">
            <v>WBS_EXPENSES</v>
          </cell>
          <cell r="H761" t="str">
            <v>Big Chief 148,tanks,Site work, S. Harpoo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 t="e">
            <v>#N/A</v>
          </cell>
          <cell r="B762" t="str">
            <v>PTPB</v>
          </cell>
          <cell r="C762" t="str">
            <v>WBS_EXPENSES</v>
          </cell>
          <cell r="H762" t="str">
            <v>Big Chief 148,tanks,Site work, S. Harpoo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 t="e">
            <v>#N/A</v>
          </cell>
          <cell r="B763" t="str">
            <v>PTPB</v>
          </cell>
          <cell r="C763" t="str">
            <v>WBS_EXPENSES</v>
          </cell>
          <cell r="H763" t="str">
            <v>Big Chief 148,tanks,Site work, S. Harpoo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 t="e">
            <v>#N/A</v>
          </cell>
          <cell r="B764" t="str">
            <v>PTPB</v>
          </cell>
          <cell r="C764" t="str">
            <v>WBS_EXPENSES</v>
          </cell>
          <cell r="H764" t="str">
            <v>Big Chief 146,tanks,Site work, S. Harpoo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 t="e">
            <v>#N/A</v>
          </cell>
          <cell r="B765" t="str">
            <v>PTPB</v>
          </cell>
          <cell r="C765" t="str">
            <v>WBS_EXPENSES</v>
          </cell>
          <cell r="H765" t="str">
            <v>Big Chief 146,tanks,Site work, S. Harpoo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 t="e">
            <v>#N/A</v>
          </cell>
          <cell r="B766" t="str">
            <v>PTPB</v>
          </cell>
          <cell r="C766" t="str">
            <v>WBS_EXPENSES</v>
          </cell>
          <cell r="H766" t="str">
            <v>Big Chief 146,tanks,Site work, S. Harpoo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 t="e">
            <v>#N/A</v>
          </cell>
          <cell r="B767" t="str">
            <v>PTPB</v>
          </cell>
          <cell r="C767" t="str">
            <v>WBS_EXPENSES</v>
          </cell>
          <cell r="H767" t="str">
            <v>N.Big Chief 135,No tanks,Site work, S.Ha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 t="e">
            <v>#N/A</v>
          </cell>
          <cell r="B768" t="str">
            <v>PTPB</v>
          </cell>
          <cell r="C768" t="str">
            <v>WBS_EXPENSES</v>
          </cell>
          <cell r="H768" t="str">
            <v>N.Big Chief 135,No tanks,Site work, S.Ha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</row>
        <row r="769">
          <cell r="A769" t="e">
            <v>#N/A</v>
          </cell>
          <cell r="B769" t="str">
            <v>PTPB</v>
          </cell>
          <cell r="C769" t="str">
            <v>WBS_EXPENSES</v>
          </cell>
          <cell r="H769" t="str">
            <v>Big Chief 135,tanks,Site work, S.Harpoon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</row>
        <row r="770">
          <cell r="A770" t="e">
            <v>#N/A</v>
          </cell>
          <cell r="B770" t="str">
            <v>PTPB</v>
          </cell>
          <cell r="C770" t="str">
            <v>WBS_EXPENSES</v>
          </cell>
          <cell r="H770" t="str">
            <v>Big Chief 135,tanks,Site work, S.Harpoon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 t="e">
            <v>#N/A</v>
          </cell>
          <cell r="B771" t="str">
            <v>PTPB</v>
          </cell>
          <cell r="C771" t="str">
            <v>WBS_EXPENSES</v>
          </cell>
          <cell r="H771" t="str">
            <v>Big Chief 135,tanks,Site work, S.Harpoon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 t="e">
            <v>#N/A</v>
          </cell>
          <cell r="B772" t="str">
            <v>PTPB</v>
          </cell>
          <cell r="C772" t="str">
            <v>WBS_EXPENSES</v>
          </cell>
          <cell r="H772" t="str">
            <v>Animas 105,No tanks,Site work, S.Harpoon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 t="e">
            <v>#N/A</v>
          </cell>
          <cell r="B773" t="str">
            <v>PTPB</v>
          </cell>
          <cell r="C773" t="str">
            <v>WBS_EXPENSES</v>
          </cell>
          <cell r="H773" t="str">
            <v>Animas 105,No tanks,Site work, S.Harpoon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</row>
        <row r="774">
          <cell r="A774" t="e">
            <v>#N/A</v>
          </cell>
          <cell r="B774" t="str">
            <v>PTPB</v>
          </cell>
          <cell r="C774" t="str">
            <v>WBS_EXPENSES</v>
          </cell>
          <cell r="H774" t="str">
            <v>Animas 105,No tanks,Site work, S.Harpoon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</row>
        <row r="775">
          <cell r="A775" t="e">
            <v>#N/A</v>
          </cell>
          <cell r="B775" t="str">
            <v>PTPB</v>
          </cell>
          <cell r="C775" t="str">
            <v>WBS_EXPENSES</v>
          </cell>
          <cell r="H775" t="str">
            <v>Ouray State 104,No tanks,Site work, S.Ha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 t="e">
            <v>#N/A</v>
          </cell>
          <cell r="B776" t="str">
            <v>PTPB</v>
          </cell>
          <cell r="C776" t="str">
            <v>WBS_EXPENSES</v>
          </cell>
          <cell r="H776" t="str">
            <v>Ouray State 104,No tanks,Site work, S.Ha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 t="e">
            <v>#N/A</v>
          </cell>
          <cell r="B777" t="str">
            <v>PTPB</v>
          </cell>
          <cell r="C777" t="str">
            <v>WBS_EXPENSES</v>
          </cell>
          <cell r="H777" t="str">
            <v>Hoefs Ranch 96,tanks,Site work, S.Harpoo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 t="e">
            <v>#N/A</v>
          </cell>
          <cell r="B778" t="str">
            <v>PTPB</v>
          </cell>
          <cell r="C778" t="str">
            <v>WBS_EXPENSES</v>
          </cell>
          <cell r="H778" t="str">
            <v>Hoefs Ranch 96,tanks,Site work, S.Harpoo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 t="e">
            <v>#N/A</v>
          </cell>
          <cell r="B779" t="str">
            <v>PTPB</v>
          </cell>
          <cell r="C779" t="str">
            <v>WBS_EXPENSES</v>
          </cell>
          <cell r="H779" t="str">
            <v>Ucompraghre,tanks 2-12",Site work, S.Har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 t="e">
            <v>#N/A</v>
          </cell>
          <cell r="B780" t="str">
            <v>PTPB</v>
          </cell>
          <cell r="C780" t="str">
            <v>WBS_EXPENSES</v>
          </cell>
          <cell r="H780" t="str">
            <v>Ucompraghre,tanks 2-12",Site work, S.Har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 t="e">
            <v>#N/A</v>
          </cell>
          <cell r="B781" t="str">
            <v>PTPB</v>
          </cell>
          <cell r="C781" t="str">
            <v>WBS_EXPENSES</v>
          </cell>
          <cell r="H781" t="str">
            <v>Monarch,No tanks,Site work, S.Harpoon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 t="e">
            <v>#N/A</v>
          </cell>
          <cell r="B782" t="str">
            <v>PTPB</v>
          </cell>
          <cell r="C782" t="str">
            <v>WBS_EXPENSES</v>
          </cell>
          <cell r="H782" t="str">
            <v>Monarch,No tanks,Site work, S.Harpoon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 t="e">
            <v>#N/A</v>
          </cell>
          <cell r="B783" t="str">
            <v>PTPB</v>
          </cell>
          <cell r="C783" t="str">
            <v>WBS_EXPENSES</v>
          </cell>
          <cell r="H783" t="str">
            <v>Platte State,tanks,Site work, S.Harpoon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 t="e">
            <v>#N/A</v>
          </cell>
          <cell r="B784" t="str">
            <v>PTPB</v>
          </cell>
          <cell r="C784" t="str">
            <v>WBS_EXPENSES</v>
          </cell>
          <cell r="H784" t="str">
            <v>Platte State,tanks,Site work, S.Harpoon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 t="e">
            <v>#N/A</v>
          </cell>
          <cell r="B785" t="str">
            <v>PTPB</v>
          </cell>
          <cell r="C785" t="str">
            <v>WBS_EXPENSES</v>
          </cell>
          <cell r="H785" t="str">
            <v>Future Section 108,no tanks,Site work,SH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</row>
        <row r="786">
          <cell r="A786" t="e">
            <v>#N/A</v>
          </cell>
          <cell r="B786" t="str">
            <v>PTPB</v>
          </cell>
          <cell r="C786" t="str">
            <v>WBS_EXPENSES</v>
          </cell>
          <cell r="H786" t="str">
            <v>Future Section 108,no tanks,Site work,SH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</row>
        <row r="787">
          <cell r="A787" t="e">
            <v>#N/A</v>
          </cell>
          <cell r="B787" t="str">
            <v>PTPB</v>
          </cell>
          <cell r="C787" t="str">
            <v>WBS_EXPENSES</v>
          </cell>
          <cell r="H787" t="str">
            <v>Big Chief 94,No tanks,Site work, S.Harpo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</row>
        <row r="788">
          <cell r="A788" t="e">
            <v>#N/A</v>
          </cell>
          <cell r="B788" t="str">
            <v>PTPB</v>
          </cell>
          <cell r="C788" t="str">
            <v>WBS_EXPENSES</v>
          </cell>
          <cell r="H788" t="str">
            <v>Big Chief 94,No tanks,Site work, S.Harpo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 t="e">
            <v>#N/A</v>
          </cell>
          <cell r="B789" t="str">
            <v>PTPB</v>
          </cell>
          <cell r="C789" t="str">
            <v>WBS_EXPENSES</v>
          </cell>
          <cell r="H789" t="str">
            <v>Gunnison St./Hoefs 66,Tanks 2-12",Site w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 t="e">
            <v>#N/A</v>
          </cell>
          <cell r="B790" t="str">
            <v>PTPB</v>
          </cell>
          <cell r="C790" t="str">
            <v>WBS_EXPENSES</v>
          </cell>
          <cell r="H790" t="str">
            <v>Gunnison St./Hoefs 66,Tanks 2-12",Site w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 t="e">
            <v>#N/A</v>
          </cell>
          <cell r="B791" t="str">
            <v>PTPB</v>
          </cell>
          <cell r="C791" t="str">
            <v>WBS_EXPENSES</v>
          </cell>
          <cell r="H791" t="str">
            <v>Big Chief 146,tanks,Meter S. Harpoon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 t="e">
            <v>#N/A</v>
          </cell>
          <cell r="B792" t="str">
            <v>PTPB</v>
          </cell>
          <cell r="C792" t="str">
            <v>WBS_EXPENSES</v>
          </cell>
          <cell r="H792" t="str">
            <v>N.Big Chief 135,No tanks,Meter S. Harpoo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 t="e">
            <v>#N/A</v>
          </cell>
          <cell r="B793" t="str">
            <v>PTPB</v>
          </cell>
          <cell r="C793" t="str">
            <v>WBS_EXPENSES</v>
          </cell>
          <cell r="H793" t="str">
            <v>Big Chief 135,tanks,Meter S. Harpoon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 t="e">
            <v>#N/A</v>
          </cell>
          <cell r="B794" t="str">
            <v>PTPB</v>
          </cell>
          <cell r="C794" t="str">
            <v>WBS_EXPENSES</v>
          </cell>
          <cell r="H794" t="str">
            <v>Animas 105,No tanks,Meter S. Harpoon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 t="e">
            <v>#N/A</v>
          </cell>
          <cell r="B795" t="str">
            <v>PTPB</v>
          </cell>
          <cell r="C795" t="str">
            <v>WBS_EXPENSES</v>
          </cell>
          <cell r="H795" t="str">
            <v>Ucompraghre,tanks 2-12",Meter S. Harpoon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 t="e">
            <v>#N/A</v>
          </cell>
          <cell r="B796" t="str">
            <v>PTPB</v>
          </cell>
          <cell r="C796" t="str">
            <v>WBS_EXPENSES</v>
          </cell>
          <cell r="H796" t="str">
            <v>Monarch,No tanks, SCADA-Com,Meter S. Har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 t="e">
            <v>#N/A</v>
          </cell>
          <cell r="B797" t="str">
            <v>PTPB</v>
          </cell>
          <cell r="C797" t="str">
            <v>WBS_EXPENSES</v>
          </cell>
          <cell r="H797" t="str">
            <v>White Crow,tanks,Valves S. Harpoon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</row>
        <row r="798">
          <cell r="A798" t="e">
            <v>#N/A</v>
          </cell>
          <cell r="B798" t="str">
            <v>PTPB</v>
          </cell>
          <cell r="C798" t="str">
            <v>WBS_EXPENSES</v>
          </cell>
          <cell r="H798" t="str">
            <v>Big Chief 173,No tanks,Valves S. Harpoon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 t="e">
            <v>#N/A</v>
          </cell>
          <cell r="B799" t="str">
            <v>PTPB</v>
          </cell>
          <cell r="C799" t="str">
            <v>WBS_EXPENSES</v>
          </cell>
          <cell r="H799" t="str">
            <v>Big Chief 148,tanks,Valves S. Harpoon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 t="e">
            <v>#N/A</v>
          </cell>
          <cell r="B800" t="str">
            <v>PTPB</v>
          </cell>
          <cell r="C800" t="str">
            <v>WBS_EXPENSES</v>
          </cell>
          <cell r="H800" t="str">
            <v>Big Chief 148,tanks,Valves S. Harpoon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</row>
        <row r="801">
          <cell r="A801" t="e">
            <v>#N/A</v>
          </cell>
          <cell r="B801" t="str">
            <v>PTPB</v>
          </cell>
          <cell r="C801" t="str">
            <v>WBS_EXPENSES</v>
          </cell>
          <cell r="H801" t="str">
            <v>Big Chief 146,tanks,Valves S. Harpoon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</row>
        <row r="802">
          <cell r="A802" t="e">
            <v>#N/A</v>
          </cell>
          <cell r="B802" t="str">
            <v>PTPB</v>
          </cell>
          <cell r="C802" t="str">
            <v>WBS_EXPENSES</v>
          </cell>
          <cell r="H802" t="str">
            <v>Big Chief 146,tanks,Valves S. Harpoon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</row>
        <row r="803">
          <cell r="A803" t="e">
            <v>#N/A</v>
          </cell>
          <cell r="B803" t="str">
            <v>PTPB</v>
          </cell>
          <cell r="C803" t="str">
            <v>WBS_EXPENSES</v>
          </cell>
          <cell r="H803" t="str">
            <v>N.Big Chief 135,No tanks,Valves S. Harpo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</row>
        <row r="804">
          <cell r="A804" t="e">
            <v>#N/A</v>
          </cell>
          <cell r="B804" t="str">
            <v>PTPB</v>
          </cell>
          <cell r="C804" t="str">
            <v>WBS_EXPENSES</v>
          </cell>
          <cell r="H804" t="str">
            <v>N.Big Chief 135,No tanks,Valves S. Harpo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</row>
        <row r="805">
          <cell r="A805" t="e">
            <v>#N/A</v>
          </cell>
          <cell r="B805" t="str">
            <v>PTPB</v>
          </cell>
          <cell r="C805" t="str">
            <v>WBS_EXPENSES</v>
          </cell>
          <cell r="H805" t="str">
            <v>Big Chief 135,tanks,Valves S. Harpoon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</row>
        <row r="806">
          <cell r="A806" t="e">
            <v>#N/A</v>
          </cell>
          <cell r="B806" t="str">
            <v>PTPB</v>
          </cell>
          <cell r="C806" t="str">
            <v>WBS_EXPENSES</v>
          </cell>
          <cell r="H806" t="str">
            <v>Animas 105,No tanks,Valves S. Harpoon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</row>
        <row r="807">
          <cell r="A807" t="e">
            <v>#N/A</v>
          </cell>
          <cell r="B807" t="str">
            <v>PTPB</v>
          </cell>
          <cell r="C807" t="str">
            <v>WBS_EXPENSES</v>
          </cell>
          <cell r="H807" t="str">
            <v>Ouray State 104,No tanks,Valves S. Harpo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</row>
        <row r="808">
          <cell r="A808" t="e">
            <v>#N/A</v>
          </cell>
          <cell r="B808" t="str">
            <v>PTPB</v>
          </cell>
          <cell r="C808" t="str">
            <v>WBS_EXPENSES</v>
          </cell>
          <cell r="H808" t="str">
            <v>Ouray State 104,No tanks,Valves S. Harpo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</row>
        <row r="809">
          <cell r="A809" t="e">
            <v>#N/A</v>
          </cell>
          <cell r="B809" t="str">
            <v>PTPB</v>
          </cell>
          <cell r="C809" t="str">
            <v>WBS_EXPENSES</v>
          </cell>
          <cell r="H809" t="str">
            <v>Hoefs Ranch 96,tanks,Valves S. Harpoon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</row>
        <row r="810">
          <cell r="A810" t="e">
            <v>#N/A</v>
          </cell>
          <cell r="B810" t="str">
            <v>PTPB</v>
          </cell>
          <cell r="C810" t="str">
            <v>WBS_EXPENSES</v>
          </cell>
          <cell r="H810" t="str">
            <v>Hoefs Ranch 96,tanks,Valves S. Harpoon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</row>
        <row r="811">
          <cell r="A811" t="e">
            <v>#N/A</v>
          </cell>
          <cell r="B811" t="str">
            <v>PTPB</v>
          </cell>
          <cell r="C811" t="str">
            <v>WBS_EXPENSES</v>
          </cell>
          <cell r="H811" t="str">
            <v>Ucompraghre,tanks 2-12",Valves S. Harpoo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</row>
        <row r="812">
          <cell r="A812" t="e">
            <v>#N/A</v>
          </cell>
          <cell r="B812" t="str">
            <v>PTPB</v>
          </cell>
          <cell r="C812" t="str">
            <v>WBS_EXPENSES</v>
          </cell>
          <cell r="H812" t="str">
            <v>Monarch,No tanks,Valves S. Harpoon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</row>
        <row r="813">
          <cell r="A813" t="e">
            <v>#N/A</v>
          </cell>
          <cell r="B813" t="str">
            <v>PTPB</v>
          </cell>
          <cell r="C813" t="str">
            <v>WBS_EXPENSES</v>
          </cell>
          <cell r="H813" t="str">
            <v>Platte State,tanks,Valves S. Harpoon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4">
          <cell r="A814" t="e">
            <v>#N/A</v>
          </cell>
          <cell r="B814" t="str">
            <v>PTPB</v>
          </cell>
          <cell r="C814" t="str">
            <v>WBS_EXPENSES</v>
          </cell>
          <cell r="H814" t="str">
            <v>Future Section 108,no tanks,Valves S. Ha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</row>
        <row r="815">
          <cell r="A815" t="e">
            <v>#N/A</v>
          </cell>
          <cell r="B815" t="str">
            <v>PTPB</v>
          </cell>
          <cell r="C815" t="str">
            <v>WBS_EXPENSES</v>
          </cell>
          <cell r="H815" t="str">
            <v>Big Chief 94,No tanks,Valves S. Harpoon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</row>
        <row r="816">
          <cell r="A816" t="e">
            <v>#N/A</v>
          </cell>
          <cell r="B816" t="str">
            <v>PTPB</v>
          </cell>
          <cell r="C816" t="str">
            <v>WBS_EXPENSES</v>
          </cell>
          <cell r="H816" t="str">
            <v>Gunnison St./Hoefs 66,Tanks 2-12",Valves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</row>
        <row r="817">
          <cell r="A817" t="e">
            <v>#N/A</v>
          </cell>
          <cell r="B817" t="str">
            <v>PTPB</v>
          </cell>
          <cell r="C817" t="str">
            <v>WBS_EXPENSES</v>
          </cell>
          <cell r="H817" t="str">
            <v>White Crow,tanks,Tanks S. Harpoon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</row>
        <row r="818">
          <cell r="A818" t="e">
            <v>#N/A</v>
          </cell>
          <cell r="B818" t="str">
            <v>PTPB</v>
          </cell>
          <cell r="C818" t="str">
            <v>WBS_EXPENSES</v>
          </cell>
          <cell r="H818" t="str">
            <v>White Crow,tanks,Tanks S. Harpoon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</row>
        <row r="819">
          <cell r="A819" t="e">
            <v>#N/A</v>
          </cell>
          <cell r="B819" t="str">
            <v>PTPB</v>
          </cell>
          <cell r="C819" t="str">
            <v>WBS_EXPENSES</v>
          </cell>
          <cell r="H819" t="str">
            <v>Big Chief 173,No tanks,Tanks S. Harpoon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</row>
        <row r="820">
          <cell r="A820" t="e">
            <v>#N/A</v>
          </cell>
          <cell r="B820" t="str">
            <v>PTPB</v>
          </cell>
          <cell r="C820" t="str">
            <v>WBS_EXPENSES</v>
          </cell>
          <cell r="H820" t="str">
            <v>Big Chief 173,No tanks,Tanks S. Harpoon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</row>
        <row r="821">
          <cell r="A821" t="e">
            <v>#N/A</v>
          </cell>
          <cell r="B821" t="str">
            <v>PTPB</v>
          </cell>
          <cell r="C821" t="str">
            <v>WBS_EXPENSES</v>
          </cell>
          <cell r="H821" t="str">
            <v>Big Chief 135,tanks,Tanks S. Harpoon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</row>
        <row r="822">
          <cell r="A822" t="e">
            <v>#N/A</v>
          </cell>
          <cell r="B822" t="str">
            <v>PTPB</v>
          </cell>
          <cell r="C822" t="str">
            <v>WBS_EXPENSES</v>
          </cell>
          <cell r="H822" t="str">
            <v>Big Chief 135,tanks,Tanks S. Harpoon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</row>
        <row r="823">
          <cell r="A823" t="e">
            <v>#N/A</v>
          </cell>
          <cell r="B823" t="str">
            <v>PTPB</v>
          </cell>
          <cell r="C823" t="str">
            <v>WBS_EXPENSES</v>
          </cell>
          <cell r="H823" t="str">
            <v>Platte State,tanks,Tanks S. Harpoon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</row>
        <row r="824">
          <cell r="A824" t="e">
            <v>#N/A</v>
          </cell>
          <cell r="B824" t="str">
            <v>PTPB</v>
          </cell>
          <cell r="C824" t="str">
            <v>WBS_EXPENSES</v>
          </cell>
          <cell r="H824" t="str">
            <v>Platte State,tanks,Tanks S. Harpoon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</row>
        <row r="825">
          <cell r="A825" t="e">
            <v>#N/A</v>
          </cell>
          <cell r="B825" t="str">
            <v>PTPB</v>
          </cell>
          <cell r="C825" t="str">
            <v>WBS_EXPENSES</v>
          </cell>
          <cell r="H825" t="str">
            <v>Big Chief 94,No tanks,Tanks S. Harpoon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</row>
        <row r="826">
          <cell r="A826" t="e">
            <v>#N/A</v>
          </cell>
          <cell r="B826" t="str">
            <v>PTPB</v>
          </cell>
          <cell r="C826" t="str">
            <v>WBS_EXPENSES</v>
          </cell>
          <cell r="H826" t="str">
            <v>Big Chief 94,No tanks,Tanks S. Harpoon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</row>
        <row r="827">
          <cell r="A827" t="e">
            <v>#N/A</v>
          </cell>
          <cell r="B827" t="str">
            <v>PTPB</v>
          </cell>
          <cell r="C827" t="str">
            <v>WBS_EXPENSES</v>
          </cell>
          <cell r="H827" t="str">
            <v>Gunnison St./Hoefs 66,Tanks 2-12",Tanks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</row>
        <row r="828">
          <cell r="A828" t="e">
            <v>#N/A</v>
          </cell>
          <cell r="B828" t="str">
            <v>PTPB</v>
          </cell>
          <cell r="C828" t="str">
            <v>WBS_EXPENSES</v>
          </cell>
          <cell r="H828" t="str">
            <v>Gunnison St./Hoefs 66,Tanks 2-12",Tanks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</row>
        <row r="829">
          <cell r="A829" t="e">
            <v>#N/A</v>
          </cell>
          <cell r="B829" t="str">
            <v>PTPB</v>
          </cell>
          <cell r="C829" t="str">
            <v>WBS_EXPENSES</v>
          </cell>
          <cell r="H829" t="str">
            <v>Big Chief 148,tanks,Unclassified asset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</row>
        <row r="830">
          <cell r="A830" t="e">
            <v>#N/A</v>
          </cell>
          <cell r="B830" t="str">
            <v>PTPB</v>
          </cell>
          <cell r="C830" t="str">
            <v>WBS_EXPENSES</v>
          </cell>
          <cell r="H830" t="str">
            <v>Big Chief 146,tanks,Unclassified asset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</row>
        <row r="831">
          <cell r="A831" t="e">
            <v>#N/A</v>
          </cell>
          <cell r="B831" t="str">
            <v>PTPB</v>
          </cell>
          <cell r="C831" t="str">
            <v>WBS_EXPENSES</v>
          </cell>
          <cell r="H831" t="str">
            <v>Tanks, for fuel gas separators-Colley St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</row>
        <row r="832">
          <cell r="A832" t="e">
            <v>#N/A</v>
          </cell>
          <cell r="B832" t="str">
            <v>PTPB</v>
          </cell>
          <cell r="C832" t="str">
            <v>WBS_EXPENSES</v>
          </cell>
          <cell r="H832" t="str">
            <v>Tanks, for fuel gas separators-Colley St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</row>
        <row r="833">
          <cell r="A833" t="e">
            <v>#N/A</v>
          </cell>
          <cell r="B833" t="str">
            <v>PTPB</v>
          </cell>
          <cell r="C833" t="str">
            <v>WBS_EXPENSES</v>
          </cell>
          <cell r="H833" t="str">
            <v>Big Chief 135,tanks,Surface site,S.Harpo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</row>
        <row r="834">
          <cell r="A834" t="e">
            <v>#N/A</v>
          </cell>
          <cell r="B834" t="str">
            <v>PTPB</v>
          </cell>
          <cell r="C834" t="str">
            <v>WBS_EXPENSES</v>
          </cell>
          <cell r="H834" t="str">
            <v>Ouray State 104,No tanks,Surface site,SH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</row>
        <row r="835">
          <cell r="A835" t="e">
            <v>#N/A</v>
          </cell>
          <cell r="B835" t="str">
            <v>PTPB</v>
          </cell>
          <cell r="C835" t="str">
            <v>WBS_EXPENSES</v>
          </cell>
          <cell r="H835" t="str">
            <v>Tycoon C Tanks,ROW,Concho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</row>
        <row r="836">
          <cell r="A836" t="e">
            <v>#N/A</v>
          </cell>
          <cell r="B836" t="str">
            <v>PTPB</v>
          </cell>
          <cell r="C836" t="str">
            <v>WBS_EXPENSES</v>
          </cell>
          <cell r="H836" t="str">
            <v>Tycoon C Tanks,ROW,Concho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</row>
        <row r="837">
          <cell r="A837" t="e">
            <v>#N/A</v>
          </cell>
          <cell r="B837" t="str">
            <v>PTPB</v>
          </cell>
          <cell r="C837" t="str">
            <v>WBS_EXPENSES</v>
          </cell>
          <cell r="H837" t="str">
            <v>Tycoon E Tanks,ROW,Concho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</row>
        <row r="838">
          <cell r="A838" t="e">
            <v>#N/A</v>
          </cell>
          <cell r="B838" t="str">
            <v>PTPB</v>
          </cell>
          <cell r="C838" t="str">
            <v>WBS_EXPENSES</v>
          </cell>
          <cell r="H838" t="str">
            <v>Tycoon E Tanks,ROW,Concho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</row>
        <row r="839">
          <cell r="A839" t="e">
            <v>#N/A</v>
          </cell>
          <cell r="B839" t="str">
            <v>PTPB</v>
          </cell>
          <cell r="C839" t="str">
            <v>WBS_EXPENSES</v>
          </cell>
          <cell r="H839" t="str">
            <v>Electric parts for Cathodic Protection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</row>
        <row r="840">
          <cell r="A840" t="e">
            <v>#N/A</v>
          </cell>
          <cell r="B840" t="str">
            <v>PTPB</v>
          </cell>
          <cell r="C840" t="str">
            <v>WBS_EXPENSES</v>
          </cell>
          <cell r="H840" t="str">
            <v>Electric parts for Cathodic Protection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</row>
        <row r="841">
          <cell r="A841" t="e">
            <v>#N/A</v>
          </cell>
          <cell r="B841" t="str">
            <v>PTPB</v>
          </cell>
          <cell r="C841" t="str">
            <v>WBS_EXPENSES</v>
          </cell>
          <cell r="H841" t="str">
            <v>Electric parts for Cathodic Protection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</row>
        <row r="842">
          <cell r="A842" t="e">
            <v>#N/A</v>
          </cell>
          <cell r="B842" t="str">
            <v>Corporate</v>
          </cell>
          <cell r="C842" t="str">
            <v>WBS_EXPENSES</v>
          </cell>
          <cell r="H842" t="str">
            <v>Furniture &amp; Equipment - Houston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</row>
        <row r="843">
          <cell r="A843" t="e">
            <v>#N/A</v>
          </cell>
          <cell r="B843" t="str">
            <v>Corporate</v>
          </cell>
          <cell r="C843" t="str">
            <v>WBS_EXPENSES</v>
          </cell>
          <cell r="H843" t="str">
            <v>Furniture &amp; Equipment - Houston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</row>
        <row r="844">
          <cell r="A844" t="e">
            <v>#N/A</v>
          </cell>
          <cell r="B844" t="str">
            <v>PTPB</v>
          </cell>
          <cell r="C844" t="str">
            <v>WBS_EXPENSES</v>
          </cell>
          <cell r="H844" t="str">
            <v>Tycoon B/Tycoon 25 No Tanks,Electr.Equip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</row>
        <row r="845">
          <cell r="A845" t="e">
            <v>#N/A</v>
          </cell>
          <cell r="B845" t="str">
            <v>PTPB</v>
          </cell>
          <cell r="C845" t="str">
            <v>WBS_EXPENSES</v>
          </cell>
          <cell r="H845" t="str">
            <v>Tycoon B/Tycoon 25 No Tanks,Electr.Equip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</row>
        <row r="846">
          <cell r="A846" t="e">
            <v>#N/A</v>
          </cell>
          <cell r="B846" t="str">
            <v>PTPB</v>
          </cell>
          <cell r="C846" t="str">
            <v>WBS_EXPENSES</v>
          </cell>
          <cell r="H846" t="str">
            <v>Poppy State Tanks2-12",Launcher/Receiver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</row>
        <row r="847">
          <cell r="A847" t="e">
            <v>#N/A</v>
          </cell>
          <cell r="B847" t="str">
            <v>PTPB</v>
          </cell>
          <cell r="C847" t="str">
            <v>WBS_EXPENSES</v>
          </cell>
          <cell r="H847" t="str">
            <v>Electric parts for Colley Station expans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</row>
        <row r="848">
          <cell r="A848" t="e">
            <v>#N/A</v>
          </cell>
          <cell r="B848" t="str">
            <v>PTPB</v>
          </cell>
          <cell r="C848" t="str">
            <v>WBS_EXPENSES</v>
          </cell>
          <cell r="H848" t="str">
            <v>Electric parts for Colley Station expans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</row>
        <row r="849">
          <cell r="A849" t="e">
            <v>#N/A</v>
          </cell>
          <cell r="B849" t="str">
            <v>PTPB</v>
          </cell>
          <cell r="C849" t="str">
            <v>WBS_EXPENSES</v>
          </cell>
          <cell r="H849" t="str">
            <v>Installed Spring, set PSV's on Units 5&amp;6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</row>
        <row r="850">
          <cell r="A850" t="e">
            <v>#N/A</v>
          </cell>
          <cell r="B850" t="str">
            <v>PTPB</v>
          </cell>
          <cell r="C850" t="str">
            <v>WBS_EXPENSES</v>
          </cell>
          <cell r="H850" t="str">
            <v>Installed Spring, set PSV's on Units 5&amp;6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</row>
        <row r="851">
          <cell r="A851" t="e">
            <v>#N/A</v>
          </cell>
          <cell r="B851" t="str">
            <v>PTPB</v>
          </cell>
          <cell r="C851" t="str">
            <v>WBS_EXPENSES</v>
          </cell>
          <cell r="H851" t="str">
            <v>Meter for Centennial - Bennett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</row>
        <row r="852">
          <cell r="A852" t="e">
            <v>#N/A</v>
          </cell>
          <cell r="B852" t="str">
            <v>PTPB</v>
          </cell>
          <cell r="C852" t="str">
            <v>WBS_EXPENSES</v>
          </cell>
          <cell r="H852" t="str">
            <v>Meter for Centennial - Bennett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</row>
        <row r="853">
          <cell r="A853" t="e">
            <v>#N/A</v>
          </cell>
          <cell r="B853" t="str">
            <v>PTPB</v>
          </cell>
          <cell r="C853" t="str">
            <v>WBS_EXPENSES</v>
          </cell>
          <cell r="H853" t="str">
            <v>Meter for Centennial - Bennett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</row>
        <row r="854">
          <cell r="A854" t="e">
            <v>#N/A</v>
          </cell>
          <cell r="B854" t="str">
            <v>PTNL</v>
          </cell>
          <cell r="C854" t="str">
            <v>WBS_EXPENSES</v>
          </cell>
          <cell r="H854" t="str">
            <v>Vessels/Separators/Tanks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</row>
        <row r="855">
          <cell r="A855" t="e">
            <v>#N/A</v>
          </cell>
          <cell r="B855" t="str">
            <v>PTNL</v>
          </cell>
          <cell r="C855" t="str">
            <v>WBS_EXPENSES</v>
          </cell>
          <cell r="H855" t="str">
            <v>Vessels/Separators/Tanks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</row>
        <row r="856">
          <cell r="A856" t="e">
            <v>#N/A</v>
          </cell>
          <cell r="B856" t="str">
            <v>PTNL</v>
          </cell>
          <cell r="C856" t="str">
            <v>WBS_EXPENSES</v>
          </cell>
          <cell r="H856" t="str">
            <v>Vessels/Separators/Tanks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</row>
        <row r="857">
          <cell r="A857" t="e">
            <v>#N/A</v>
          </cell>
          <cell r="B857" t="str">
            <v>PTPB</v>
          </cell>
          <cell r="C857" t="str">
            <v>WBS_EXPENSES</v>
          </cell>
          <cell r="H857" t="str">
            <v>Meters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</row>
        <row r="858">
          <cell r="A858" t="e">
            <v>#N/A</v>
          </cell>
          <cell r="B858" t="str">
            <v>PTPB</v>
          </cell>
          <cell r="C858" t="str">
            <v>WBS_EXPENSES</v>
          </cell>
          <cell r="H858" t="str">
            <v>Meters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</row>
        <row r="859">
          <cell r="A859" t="e">
            <v>#N/A</v>
          </cell>
          <cell r="B859" t="str">
            <v>PTPB</v>
          </cell>
          <cell r="C859" t="str">
            <v>WBS_EXPENSES</v>
          </cell>
          <cell r="H859" t="str">
            <v>Meters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</row>
        <row r="860">
          <cell r="A860" t="e">
            <v>#N/A</v>
          </cell>
          <cell r="B860" t="str">
            <v>PTPB</v>
          </cell>
          <cell r="C860" t="str">
            <v>WBS_EXPENSES</v>
          </cell>
          <cell r="H860" t="str">
            <v>Meters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</row>
        <row r="861">
          <cell r="A861" t="e">
            <v>#N/A</v>
          </cell>
          <cell r="B861" t="str">
            <v>PTPB</v>
          </cell>
          <cell r="C861" t="str">
            <v>WBS_EXPENSES</v>
          </cell>
          <cell r="H861" t="str">
            <v>Test Stations for Bennett Lateral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</row>
        <row r="862">
          <cell r="A862" t="e">
            <v>#N/A</v>
          </cell>
          <cell r="B862" t="str">
            <v>PTPB</v>
          </cell>
          <cell r="C862" t="str">
            <v>WBS_EXPENSES</v>
          </cell>
          <cell r="H862" t="str">
            <v>Test Stations for Bennett Lateral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</row>
        <row r="863">
          <cell r="A863" t="e">
            <v>#N/A</v>
          </cell>
          <cell r="B863" t="str">
            <v>PTPB</v>
          </cell>
          <cell r="C863" t="str">
            <v>WBS_EXPENSES</v>
          </cell>
          <cell r="H863" t="str">
            <v>Test Stations for No. Harpoon Lateral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</row>
        <row r="864">
          <cell r="A864" t="e">
            <v>#N/A</v>
          </cell>
          <cell r="B864" t="str">
            <v>PTPB</v>
          </cell>
          <cell r="C864" t="str">
            <v>WBS_EXPENSES</v>
          </cell>
          <cell r="H864" t="str">
            <v>Test Stations for No. Harpoon Lateral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</row>
        <row r="865">
          <cell r="A865" t="e">
            <v>#N/A</v>
          </cell>
          <cell r="B865" t="str">
            <v>PTNL</v>
          </cell>
          <cell r="C865" t="str">
            <v>WBS_EXPENSES</v>
          </cell>
          <cell r="H865" t="str">
            <v>Arcadia Meter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</row>
        <row r="866">
          <cell r="A866" t="e">
            <v>#N/A</v>
          </cell>
          <cell r="B866" t="str">
            <v>PTNL</v>
          </cell>
          <cell r="C866" t="str">
            <v>WBS_EXPENSES</v>
          </cell>
          <cell r="H866" t="str">
            <v>ROW - NGL - Extension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</row>
        <row r="867">
          <cell r="A867" t="e">
            <v>#N/A</v>
          </cell>
          <cell r="B867" t="str">
            <v>PTNL</v>
          </cell>
          <cell r="C867" t="str">
            <v>WBS_EXPENSES</v>
          </cell>
          <cell r="H867" t="str">
            <v>ROW - NGL - Extension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</row>
        <row r="868">
          <cell r="A868" t="e">
            <v>#N/A</v>
          </cell>
          <cell r="B868" t="str">
            <v>PTPB</v>
          </cell>
          <cell r="C868" t="str">
            <v>WBS_EXPENSES</v>
          </cell>
          <cell r="H868" t="str">
            <v>Old Hickory No Tanks, Foundations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</row>
        <row r="869">
          <cell r="A869" t="e">
            <v>#N/A</v>
          </cell>
          <cell r="B869" t="str">
            <v>PTPB</v>
          </cell>
          <cell r="C869" t="str">
            <v>WBS_EXPENSES</v>
          </cell>
          <cell r="H869" t="str">
            <v>Old Hickory No Tanks, Foundations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</row>
        <row r="870">
          <cell r="A870" t="e">
            <v>#N/A</v>
          </cell>
          <cell r="B870" t="str">
            <v>PTPB</v>
          </cell>
          <cell r="C870" t="str">
            <v>WBS_EXPENSES</v>
          </cell>
          <cell r="H870" t="str">
            <v>Trailblazer/Ike State Tanks, Foundations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</row>
        <row r="871">
          <cell r="A871" t="e">
            <v>#N/A</v>
          </cell>
          <cell r="B871" t="str">
            <v>PTPB</v>
          </cell>
          <cell r="C871" t="str">
            <v>WBS_EXPENSES</v>
          </cell>
          <cell r="H871" t="str">
            <v>Trailblazer/Ike State Tanks, Foundations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</row>
        <row r="872">
          <cell r="A872" t="e">
            <v>#N/A</v>
          </cell>
          <cell r="B872" t="str">
            <v>PTPB</v>
          </cell>
          <cell r="C872" t="str">
            <v>WBS_EXPENSES</v>
          </cell>
          <cell r="H872" t="str">
            <v>Foundations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</row>
        <row r="873">
          <cell r="A873" t="e">
            <v>#N/A</v>
          </cell>
          <cell r="B873" t="str">
            <v>PTPB</v>
          </cell>
          <cell r="C873" t="str">
            <v>WBS_EXPENSES</v>
          </cell>
          <cell r="H873" t="str">
            <v>Foundations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</row>
        <row r="874">
          <cell r="A874" t="e">
            <v>#N/A</v>
          </cell>
          <cell r="B874" t="str">
            <v>PTNL</v>
          </cell>
          <cell r="C874" t="str">
            <v>WBS_EXPENSES</v>
          </cell>
          <cell r="H874" t="str">
            <v>Tools and Work Equipment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</row>
        <row r="875">
          <cell r="A875" t="e">
            <v>#N/A</v>
          </cell>
          <cell r="B875" t="str">
            <v>PTNL</v>
          </cell>
          <cell r="C875" t="str">
            <v>WBS_EXPENSES</v>
          </cell>
          <cell r="H875" t="str">
            <v>Tools and Work Equipment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</row>
        <row r="876">
          <cell r="A876" t="e">
            <v>#N/A</v>
          </cell>
          <cell r="B876" t="str">
            <v>PTNL</v>
          </cell>
          <cell r="C876" t="str">
            <v>WBS_EXPENSES</v>
          </cell>
          <cell r="H876" t="str">
            <v>Seal Gas Filter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</row>
        <row r="877">
          <cell r="A877" t="e">
            <v>#N/A</v>
          </cell>
          <cell r="B877" t="str">
            <v>PTNL</v>
          </cell>
          <cell r="C877" t="str">
            <v>WBS_EXPENSES</v>
          </cell>
          <cell r="H877" t="str">
            <v>Regrade/Stabilize Soil for Arcadia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</row>
        <row r="878">
          <cell r="A878" t="e">
            <v>#N/A</v>
          </cell>
          <cell r="B878" t="str">
            <v>PTNL</v>
          </cell>
          <cell r="C878" t="str">
            <v>WBS_EXPENSES</v>
          </cell>
          <cell r="H878" t="str">
            <v>Compressor - Plant 1 Commissioning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</row>
        <row r="879">
          <cell r="A879" t="e">
            <v>#N/A</v>
          </cell>
          <cell r="B879" t="str">
            <v>PTNL</v>
          </cell>
          <cell r="C879" t="str">
            <v>WBS_EXPENSES</v>
          </cell>
          <cell r="H879" t="str">
            <v>Compressor - Plant 1 Commissioning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</row>
        <row r="880">
          <cell r="A880" t="e">
            <v>#N/A</v>
          </cell>
          <cell r="B880" t="str">
            <v>PTNL</v>
          </cell>
          <cell r="C880" t="str">
            <v>WBS_EXPENSES</v>
          </cell>
          <cell r="H880" t="str">
            <v>Compressor - Plant 1 Commissioning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</row>
        <row r="881">
          <cell r="A881" t="e">
            <v>#N/A</v>
          </cell>
          <cell r="B881" t="str">
            <v>PTNL</v>
          </cell>
          <cell r="C881" t="str">
            <v>WBS_EXPENSES</v>
          </cell>
          <cell r="H881" t="str">
            <v>Spill Kit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</row>
        <row r="882">
          <cell r="A882" t="e">
            <v>#N/A</v>
          </cell>
          <cell r="B882" t="str">
            <v>PTNL</v>
          </cell>
          <cell r="C882" t="str">
            <v>WBS_EXPENSES</v>
          </cell>
          <cell r="H882" t="str">
            <v>Spill Kit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</row>
        <row r="883">
          <cell r="A883" t="e">
            <v>#N/A</v>
          </cell>
          <cell r="B883" t="str">
            <v>PTNL</v>
          </cell>
          <cell r="C883" t="str">
            <v>WBS_EXPENSES</v>
          </cell>
          <cell r="H883" t="str">
            <v>Unclassified Assets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</row>
        <row r="884">
          <cell r="A884" t="e">
            <v>#N/A</v>
          </cell>
          <cell r="B884" t="str">
            <v>PTNL</v>
          </cell>
          <cell r="C884" t="str">
            <v>WBS_EXPENSES</v>
          </cell>
          <cell r="H884" t="str">
            <v>Unclassified Assets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</row>
        <row r="885">
          <cell r="A885" t="e">
            <v>#N/A</v>
          </cell>
          <cell r="B885" t="str">
            <v>PTNL</v>
          </cell>
          <cell r="C885" t="str">
            <v>WBS_EXPENSES</v>
          </cell>
          <cell r="H885" t="str">
            <v>Launching/Receiver Barrels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</row>
        <row r="886">
          <cell r="A886" t="e">
            <v>#N/A</v>
          </cell>
          <cell r="B886" t="str">
            <v>PTNL</v>
          </cell>
          <cell r="C886" t="str">
            <v>WBS_EXPENSES</v>
          </cell>
          <cell r="H886" t="str">
            <v>Launching/Receiver Barrels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</row>
        <row r="887">
          <cell r="A887" t="e">
            <v>#N/A</v>
          </cell>
          <cell r="B887" t="str">
            <v>PTNL</v>
          </cell>
          <cell r="C887" t="str">
            <v>WBS_EXPENSES</v>
          </cell>
          <cell r="H887" t="str">
            <v>Valves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</row>
        <row r="888">
          <cell r="A888" t="e">
            <v>#N/A</v>
          </cell>
          <cell r="B888" t="str">
            <v>PTNL</v>
          </cell>
          <cell r="C888" t="str">
            <v>WBS_EXPENSES</v>
          </cell>
          <cell r="H888" t="str">
            <v>Valves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</row>
        <row r="889">
          <cell r="A889" t="e">
            <v>#N/A</v>
          </cell>
          <cell r="B889" t="str">
            <v>PTNL</v>
          </cell>
          <cell r="C889" t="str">
            <v>WBS_EXPENSES</v>
          </cell>
          <cell r="H889" t="str">
            <v>Valves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</row>
        <row r="890">
          <cell r="A890" t="e">
            <v>#N/A</v>
          </cell>
          <cell r="B890" t="str">
            <v>PTNL</v>
          </cell>
          <cell r="C890" t="str">
            <v>WBS_EXPENSES</v>
          </cell>
          <cell r="H890" t="str">
            <v>Valves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</row>
        <row r="891">
          <cell r="A891" t="e">
            <v>#N/A</v>
          </cell>
          <cell r="B891" t="str">
            <v>PTNL</v>
          </cell>
          <cell r="C891" t="str">
            <v>WBS_EXPENSES</v>
          </cell>
          <cell r="H891" t="str">
            <v>Piplelines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</row>
        <row r="892">
          <cell r="A892" t="e">
            <v>#N/A</v>
          </cell>
          <cell r="B892" t="str">
            <v>PTNL</v>
          </cell>
          <cell r="C892" t="str">
            <v>WBS_EXPENSES</v>
          </cell>
          <cell r="H892" t="str">
            <v>Piplelines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</row>
        <row r="893">
          <cell r="A893" t="e">
            <v>#N/A</v>
          </cell>
          <cell r="B893" t="str">
            <v>PTNL</v>
          </cell>
          <cell r="C893" t="str">
            <v>WBS_EXPENSES</v>
          </cell>
          <cell r="H893" t="str">
            <v>Launcher/Receiver Barrels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</row>
        <row r="894">
          <cell r="A894" t="e">
            <v>#N/A</v>
          </cell>
          <cell r="B894" t="str">
            <v>PTNL</v>
          </cell>
          <cell r="C894" t="str">
            <v>WBS_EXPENSES</v>
          </cell>
          <cell r="H894" t="str">
            <v>Launcher/Receiver Barrels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</row>
        <row r="895">
          <cell r="A895" t="e">
            <v>#N/A</v>
          </cell>
          <cell r="B895" t="str">
            <v>PTNL</v>
          </cell>
          <cell r="C895" t="str">
            <v>WBS_EXPENSES</v>
          </cell>
          <cell r="H895" t="str">
            <v>Meters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</row>
        <row r="896">
          <cell r="A896" t="e">
            <v>#N/A</v>
          </cell>
          <cell r="B896" t="str">
            <v>PTNL</v>
          </cell>
          <cell r="C896" t="str">
            <v>WBS_EXPENSES</v>
          </cell>
          <cell r="H896" t="str">
            <v>Meters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</row>
        <row r="897">
          <cell r="A897" t="e">
            <v>#N/A</v>
          </cell>
          <cell r="B897" t="str">
            <v>PTNL</v>
          </cell>
          <cell r="C897" t="str">
            <v>WBS_EXPENSES</v>
          </cell>
          <cell r="H897" t="str">
            <v>Meters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</row>
        <row r="898">
          <cell r="A898" t="e">
            <v>#N/A</v>
          </cell>
          <cell r="B898" t="str">
            <v>PTPB</v>
          </cell>
          <cell r="C898" t="str">
            <v>WBS_EXPENSES</v>
          </cell>
          <cell r="H898" t="str">
            <v>Valves, Bennett 2H Connect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</row>
      </sheetData>
      <sheetData sheetId="16"/>
      <sheetData sheetId="17"/>
      <sheetData sheetId="18">
        <row r="1">
          <cell r="A1" t="str">
            <v>Entity</v>
          </cell>
          <cell r="C1" t="str">
            <v>Cost Center</v>
          </cell>
          <cell r="L1">
            <v>42005</v>
          </cell>
          <cell r="M1">
            <v>42036</v>
          </cell>
          <cell r="N1">
            <v>42064</v>
          </cell>
          <cell r="O1">
            <v>42095</v>
          </cell>
          <cell r="P1">
            <v>42125</v>
          </cell>
          <cell r="Q1">
            <v>42156</v>
          </cell>
          <cell r="R1">
            <v>42186</v>
          </cell>
          <cell r="S1">
            <v>42217</v>
          </cell>
          <cell r="T1">
            <v>42248</v>
          </cell>
          <cell r="U1">
            <v>42278</v>
          </cell>
          <cell r="V1">
            <v>42309</v>
          </cell>
          <cell r="W1">
            <v>42339</v>
          </cell>
          <cell r="Z1" t="str">
            <v>YTD</v>
          </cell>
        </row>
        <row r="2">
          <cell r="A2" t="str">
            <v>Corporate</v>
          </cell>
          <cell r="C2" t="str">
            <v>Executive</v>
          </cell>
          <cell r="L2">
            <v>106666.66666666667</v>
          </cell>
          <cell r="M2">
            <v>106666.66666666667</v>
          </cell>
          <cell r="N2">
            <v>119166.66666666667</v>
          </cell>
          <cell r="O2">
            <v>119166.66666666667</v>
          </cell>
          <cell r="P2">
            <v>119166.66666666667</v>
          </cell>
          <cell r="Q2">
            <v>119166.66666666667</v>
          </cell>
          <cell r="R2">
            <v>119166.66666666667</v>
          </cell>
          <cell r="S2">
            <v>119166.66666666667</v>
          </cell>
          <cell r="T2">
            <v>119166.66666666667</v>
          </cell>
          <cell r="U2">
            <v>119166.66666666667</v>
          </cell>
          <cell r="V2">
            <v>119166.66666666667</v>
          </cell>
          <cell r="W2">
            <v>119166.66666666667</v>
          </cell>
          <cell r="Z2">
            <v>213333.33333333334</v>
          </cell>
        </row>
        <row r="3">
          <cell r="A3" t="str">
            <v>Corporate</v>
          </cell>
          <cell r="C3" t="str">
            <v>Human Resources</v>
          </cell>
          <cell r="L3">
            <v>30417</v>
          </cell>
          <cell r="M3">
            <v>30417</v>
          </cell>
          <cell r="N3">
            <v>30417</v>
          </cell>
          <cell r="O3">
            <v>30417</v>
          </cell>
          <cell r="P3">
            <v>30417</v>
          </cell>
          <cell r="Q3">
            <v>42917</v>
          </cell>
          <cell r="R3">
            <v>42917</v>
          </cell>
          <cell r="S3">
            <v>42917</v>
          </cell>
          <cell r="T3">
            <v>42917</v>
          </cell>
          <cell r="U3">
            <v>42917</v>
          </cell>
          <cell r="V3">
            <v>42917</v>
          </cell>
          <cell r="W3">
            <v>42917</v>
          </cell>
          <cell r="Z3">
            <v>60834</v>
          </cell>
        </row>
        <row r="4">
          <cell r="A4" t="str">
            <v>Corporate</v>
          </cell>
          <cell r="C4" t="str">
            <v>Legal</v>
          </cell>
          <cell r="L4">
            <v>58333</v>
          </cell>
          <cell r="M4">
            <v>58333</v>
          </cell>
          <cell r="N4">
            <v>58333</v>
          </cell>
          <cell r="O4">
            <v>58333</v>
          </cell>
          <cell r="P4">
            <v>58333</v>
          </cell>
          <cell r="Q4">
            <v>58333</v>
          </cell>
          <cell r="R4">
            <v>58333</v>
          </cell>
          <cell r="S4">
            <v>58333</v>
          </cell>
          <cell r="T4">
            <v>58333</v>
          </cell>
          <cell r="U4">
            <v>58333</v>
          </cell>
          <cell r="V4">
            <v>58333</v>
          </cell>
          <cell r="W4">
            <v>58333</v>
          </cell>
          <cell r="Z4">
            <v>116666</v>
          </cell>
        </row>
        <row r="5">
          <cell r="A5" t="str">
            <v>Corporate</v>
          </cell>
          <cell r="C5" t="str">
            <v>Finance</v>
          </cell>
          <cell r="L5">
            <v>38750</v>
          </cell>
          <cell r="M5">
            <v>38750</v>
          </cell>
          <cell r="N5">
            <v>45417</v>
          </cell>
          <cell r="O5">
            <v>45417</v>
          </cell>
          <cell r="P5">
            <v>45417</v>
          </cell>
          <cell r="Q5">
            <v>45417</v>
          </cell>
          <cell r="R5">
            <v>45417</v>
          </cell>
          <cell r="S5">
            <v>45417</v>
          </cell>
          <cell r="T5">
            <v>45417</v>
          </cell>
          <cell r="U5">
            <v>45417</v>
          </cell>
          <cell r="V5">
            <v>45417</v>
          </cell>
          <cell r="W5">
            <v>45417</v>
          </cell>
          <cell r="Z5">
            <v>77500</v>
          </cell>
        </row>
        <row r="6">
          <cell r="A6" t="str">
            <v>Corporate</v>
          </cell>
          <cell r="C6" t="str">
            <v>Operations and Engineering</v>
          </cell>
          <cell r="L6">
            <v>55000</v>
          </cell>
          <cell r="M6">
            <v>55000</v>
          </cell>
          <cell r="N6">
            <v>70000</v>
          </cell>
          <cell r="O6">
            <v>70000</v>
          </cell>
          <cell r="P6">
            <v>77000</v>
          </cell>
          <cell r="Q6">
            <v>77000</v>
          </cell>
          <cell r="R6">
            <v>77000</v>
          </cell>
          <cell r="S6">
            <v>77000</v>
          </cell>
          <cell r="T6">
            <v>77000</v>
          </cell>
          <cell r="U6">
            <v>77000</v>
          </cell>
          <cell r="V6">
            <v>77000</v>
          </cell>
          <cell r="W6">
            <v>77000</v>
          </cell>
          <cell r="Z6">
            <v>110000</v>
          </cell>
        </row>
        <row r="7">
          <cell r="A7" t="str">
            <v>Corporate</v>
          </cell>
          <cell r="C7" t="str">
            <v>Commercial</v>
          </cell>
          <cell r="L7">
            <v>46250</v>
          </cell>
          <cell r="M7">
            <v>46250</v>
          </cell>
          <cell r="N7">
            <v>61250</v>
          </cell>
          <cell r="O7">
            <v>61250</v>
          </cell>
          <cell r="P7">
            <v>61250</v>
          </cell>
          <cell r="Q7">
            <v>61250</v>
          </cell>
          <cell r="R7">
            <v>67500</v>
          </cell>
          <cell r="S7">
            <v>67500</v>
          </cell>
          <cell r="T7">
            <v>67500</v>
          </cell>
          <cell r="U7">
            <v>67500</v>
          </cell>
          <cell r="V7">
            <v>67500</v>
          </cell>
          <cell r="W7">
            <v>67500</v>
          </cell>
          <cell r="Z7">
            <v>92500</v>
          </cell>
        </row>
        <row r="8">
          <cell r="A8" t="str">
            <v>Corporate</v>
          </cell>
          <cell r="C8" t="str">
            <v>Accounting</v>
          </cell>
          <cell r="L8">
            <v>77083.333333333328</v>
          </cell>
          <cell r="M8">
            <v>77083.333333333328</v>
          </cell>
          <cell r="N8">
            <v>77083.333333333328</v>
          </cell>
          <cell r="O8">
            <v>84583.333333333328</v>
          </cell>
          <cell r="P8">
            <v>84583.333333333328</v>
          </cell>
          <cell r="Q8">
            <v>84583.333333333328</v>
          </cell>
          <cell r="R8">
            <v>84583.333333333328</v>
          </cell>
          <cell r="S8">
            <v>84583.333333333328</v>
          </cell>
          <cell r="T8">
            <v>84583.333333333328</v>
          </cell>
          <cell r="U8">
            <v>84583.333333333328</v>
          </cell>
          <cell r="V8">
            <v>84583.333333333328</v>
          </cell>
          <cell r="W8">
            <v>84583.333333333328</v>
          </cell>
          <cell r="Z8">
            <v>154166.66666666666</v>
          </cell>
        </row>
        <row r="9">
          <cell r="A9" t="str">
            <v>PTNL</v>
          </cell>
          <cell r="C9" t="str">
            <v>Lincoln Parish Processing Plant</v>
          </cell>
          <cell r="L9">
            <v>70000</v>
          </cell>
          <cell r="M9">
            <v>70000</v>
          </cell>
          <cell r="N9">
            <v>70000</v>
          </cell>
          <cell r="O9">
            <v>70000</v>
          </cell>
          <cell r="P9">
            <v>70000</v>
          </cell>
          <cell r="Q9">
            <v>70000</v>
          </cell>
          <cell r="R9">
            <v>70000</v>
          </cell>
          <cell r="S9">
            <v>70000</v>
          </cell>
          <cell r="T9">
            <v>70000</v>
          </cell>
          <cell r="U9">
            <v>70000</v>
          </cell>
          <cell r="V9">
            <v>70000</v>
          </cell>
          <cell r="W9">
            <v>70000</v>
          </cell>
          <cell r="Z9">
            <v>140000</v>
          </cell>
        </row>
        <row r="10">
          <cell r="A10" t="str">
            <v>PTNL</v>
          </cell>
          <cell r="C10" t="str">
            <v>Mt Olive Processing Plant</v>
          </cell>
          <cell r="L10">
            <v>0</v>
          </cell>
          <cell r="M10">
            <v>6100</v>
          </cell>
          <cell r="N10">
            <v>6100</v>
          </cell>
          <cell r="O10">
            <v>26100</v>
          </cell>
          <cell r="P10">
            <v>26100</v>
          </cell>
          <cell r="Q10">
            <v>26100</v>
          </cell>
          <cell r="R10">
            <v>94000</v>
          </cell>
          <cell r="S10">
            <v>94000</v>
          </cell>
          <cell r="T10">
            <v>94000</v>
          </cell>
          <cell r="U10">
            <v>94000</v>
          </cell>
          <cell r="V10">
            <v>94000</v>
          </cell>
          <cell r="W10">
            <v>94000</v>
          </cell>
          <cell r="Z10">
            <v>6100</v>
          </cell>
        </row>
        <row r="11">
          <cell r="A11" t="str">
            <v>PTPB</v>
          </cell>
          <cell r="C11" t="str">
            <v>Executive - Permian</v>
          </cell>
          <cell r="L11">
            <v>79433</v>
          </cell>
          <cell r="M11">
            <v>79433</v>
          </cell>
          <cell r="N11">
            <v>79433</v>
          </cell>
          <cell r="O11">
            <v>79433</v>
          </cell>
          <cell r="P11">
            <v>79433</v>
          </cell>
          <cell r="Q11">
            <v>79433</v>
          </cell>
          <cell r="R11">
            <v>79433</v>
          </cell>
          <cell r="S11">
            <v>79433</v>
          </cell>
          <cell r="T11">
            <v>79433</v>
          </cell>
          <cell r="U11">
            <v>79433</v>
          </cell>
          <cell r="V11">
            <v>79433</v>
          </cell>
          <cell r="W11">
            <v>79433</v>
          </cell>
          <cell r="Z11">
            <v>158866</v>
          </cell>
        </row>
        <row r="12">
          <cell r="A12" t="str">
            <v>PTPB</v>
          </cell>
          <cell r="C12" t="str">
            <v>Pecos Gathering system</v>
          </cell>
          <cell r="L12">
            <v>74783</v>
          </cell>
          <cell r="M12">
            <v>74783</v>
          </cell>
          <cell r="N12">
            <v>74783</v>
          </cell>
          <cell r="O12">
            <v>74783</v>
          </cell>
          <cell r="P12">
            <v>74783</v>
          </cell>
          <cell r="Q12">
            <v>74783</v>
          </cell>
          <cell r="R12">
            <v>74783</v>
          </cell>
          <cell r="S12">
            <v>74783</v>
          </cell>
          <cell r="T12">
            <v>74783</v>
          </cell>
          <cell r="U12">
            <v>74783</v>
          </cell>
          <cell r="V12">
            <v>74783</v>
          </cell>
          <cell r="W12">
            <v>74783</v>
          </cell>
          <cell r="Z12">
            <v>149566</v>
          </cell>
        </row>
        <row r="13">
          <cell r="A13" t="str">
            <v>PTPB</v>
          </cell>
          <cell r="C13" t="str">
            <v>Pecos Processing Plant</v>
          </cell>
          <cell r="L13">
            <v>119900</v>
          </cell>
          <cell r="M13">
            <v>119900</v>
          </cell>
          <cell r="N13">
            <v>119900</v>
          </cell>
          <cell r="O13">
            <v>119900</v>
          </cell>
          <cell r="P13">
            <v>119900</v>
          </cell>
          <cell r="Q13">
            <v>119900</v>
          </cell>
          <cell r="R13">
            <v>119900</v>
          </cell>
          <cell r="S13">
            <v>119900</v>
          </cell>
          <cell r="T13">
            <v>119900</v>
          </cell>
          <cell r="U13">
            <v>119900</v>
          </cell>
          <cell r="V13">
            <v>119900</v>
          </cell>
          <cell r="W13">
            <v>119900</v>
          </cell>
          <cell r="Z13">
            <v>239800</v>
          </cell>
        </row>
        <row r="14">
          <cell r="A14" t="str">
            <v>PTNL</v>
          </cell>
          <cell r="C14" t="str">
            <v>Lincoln Parish Processing Plant</v>
          </cell>
          <cell r="L14">
            <v>10500</v>
          </cell>
          <cell r="M14">
            <v>10500</v>
          </cell>
          <cell r="N14">
            <v>17500</v>
          </cell>
          <cell r="O14">
            <v>14000</v>
          </cell>
          <cell r="P14">
            <v>10500</v>
          </cell>
          <cell r="Q14">
            <v>10500</v>
          </cell>
          <cell r="R14">
            <v>10500</v>
          </cell>
          <cell r="S14">
            <v>10500</v>
          </cell>
          <cell r="T14">
            <v>10500</v>
          </cell>
          <cell r="U14">
            <v>10500</v>
          </cell>
          <cell r="V14">
            <v>10500</v>
          </cell>
          <cell r="W14">
            <v>10500</v>
          </cell>
          <cell r="Z14">
            <v>21000</v>
          </cell>
        </row>
        <row r="15">
          <cell r="A15" t="str">
            <v>PTNL</v>
          </cell>
          <cell r="C15" t="str">
            <v>Mt Olive Processing Plant</v>
          </cell>
          <cell r="L15">
            <v>0</v>
          </cell>
          <cell r="M15">
            <v>915</v>
          </cell>
          <cell r="N15">
            <v>915</v>
          </cell>
          <cell r="O15">
            <v>915</v>
          </cell>
          <cell r="P15">
            <v>915</v>
          </cell>
          <cell r="Q15">
            <v>915</v>
          </cell>
          <cell r="R15">
            <v>14100</v>
          </cell>
          <cell r="S15">
            <v>14100</v>
          </cell>
          <cell r="T15">
            <v>18800</v>
          </cell>
          <cell r="U15">
            <v>23500</v>
          </cell>
          <cell r="V15">
            <v>18800</v>
          </cell>
          <cell r="W15">
            <v>14100</v>
          </cell>
          <cell r="Z15">
            <v>915</v>
          </cell>
        </row>
        <row r="16">
          <cell r="A16" t="str">
            <v>Corporate</v>
          </cell>
          <cell r="C16" t="str">
            <v>Operations and Engineering</v>
          </cell>
          <cell r="L16">
            <v>-40000</v>
          </cell>
          <cell r="M16">
            <v>-40000</v>
          </cell>
          <cell r="N16">
            <v>-50000</v>
          </cell>
          <cell r="O16">
            <v>-50000</v>
          </cell>
          <cell r="P16">
            <v>-50000</v>
          </cell>
          <cell r="Q16">
            <v>-50000</v>
          </cell>
          <cell r="R16">
            <v>-50000</v>
          </cell>
          <cell r="S16">
            <v>-50000</v>
          </cell>
          <cell r="T16">
            <v>-50000</v>
          </cell>
          <cell r="U16">
            <v>-50000</v>
          </cell>
          <cell r="V16">
            <v>-50000</v>
          </cell>
          <cell r="W16">
            <v>-50000</v>
          </cell>
          <cell r="Z16">
            <v>-80000</v>
          </cell>
        </row>
        <row r="17">
          <cell r="A17" t="str">
            <v>PTNL</v>
          </cell>
          <cell r="C17" t="str">
            <v>Lincoln Parish Processing Plant</v>
          </cell>
          <cell r="L17">
            <v>-51000</v>
          </cell>
          <cell r="M17">
            <v>-51000</v>
          </cell>
          <cell r="N17">
            <v>-51000</v>
          </cell>
          <cell r="O17">
            <v>-4400</v>
          </cell>
          <cell r="P17">
            <v>-4400</v>
          </cell>
          <cell r="Q17">
            <v>-4400</v>
          </cell>
          <cell r="R17">
            <v>-4400</v>
          </cell>
          <cell r="S17">
            <v>-4400</v>
          </cell>
          <cell r="T17">
            <v>-4400</v>
          </cell>
          <cell r="U17">
            <v>-4400</v>
          </cell>
          <cell r="V17">
            <v>-4400</v>
          </cell>
          <cell r="W17">
            <v>-4400</v>
          </cell>
          <cell r="Z17">
            <v>-102000</v>
          </cell>
        </row>
        <row r="18">
          <cell r="A18" t="str">
            <v>PTNL</v>
          </cell>
          <cell r="C18" t="str">
            <v>Mt Olive Processing Plant</v>
          </cell>
          <cell r="L18">
            <v>0</v>
          </cell>
          <cell r="M18">
            <v>-7015</v>
          </cell>
          <cell r="N18">
            <v>-7015</v>
          </cell>
          <cell r="O18">
            <v>-3507.5</v>
          </cell>
          <cell r="P18">
            <v>-3507.5</v>
          </cell>
          <cell r="Q18">
            <v>-3507.5</v>
          </cell>
          <cell r="R18">
            <v>-102592</v>
          </cell>
          <cell r="S18">
            <v>-102592</v>
          </cell>
          <cell r="T18">
            <v>-107292</v>
          </cell>
          <cell r="U18">
            <v>0</v>
          </cell>
          <cell r="V18">
            <v>0</v>
          </cell>
          <cell r="W18">
            <v>0</v>
          </cell>
          <cell r="Z18">
            <v>-7015</v>
          </cell>
        </row>
        <row r="19">
          <cell r="A19" t="str">
            <v>Corporate</v>
          </cell>
          <cell r="C19" t="str">
            <v>Executive</v>
          </cell>
          <cell r="L19">
            <v>48000</v>
          </cell>
          <cell r="M19">
            <v>48000</v>
          </cell>
          <cell r="N19">
            <v>53625</v>
          </cell>
          <cell r="O19">
            <v>53625</v>
          </cell>
          <cell r="P19">
            <v>53625</v>
          </cell>
          <cell r="Q19">
            <v>53625</v>
          </cell>
          <cell r="R19">
            <v>53625</v>
          </cell>
          <cell r="S19">
            <v>53625</v>
          </cell>
          <cell r="T19">
            <v>53625</v>
          </cell>
          <cell r="U19">
            <v>53625</v>
          </cell>
          <cell r="V19">
            <v>53625</v>
          </cell>
          <cell r="W19">
            <v>53625</v>
          </cell>
          <cell r="Z19">
            <v>96000</v>
          </cell>
        </row>
        <row r="20">
          <cell r="A20" t="str">
            <v>Corporate</v>
          </cell>
          <cell r="C20" t="str">
            <v>Human Resources</v>
          </cell>
          <cell r="L20">
            <v>13687.65</v>
          </cell>
          <cell r="M20">
            <v>13687.65</v>
          </cell>
          <cell r="N20">
            <v>13687.65</v>
          </cell>
          <cell r="O20">
            <v>13687.65</v>
          </cell>
          <cell r="P20">
            <v>13687.65</v>
          </cell>
          <cell r="Q20">
            <v>19312.650000000001</v>
          </cell>
          <cell r="R20">
            <v>19312.650000000001</v>
          </cell>
          <cell r="S20">
            <v>19312.650000000001</v>
          </cell>
          <cell r="T20">
            <v>19312.650000000001</v>
          </cell>
          <cell r="U20">
            <v>19312.650000000001</v>
          </cell>
          <cell r="V20">
            <v>19312.650000000001</v>
          </cell>
          <cell r="W20">
            <v>19312.650000000001</v>
          </cell>
          <cell r="Z20">
            <v>27375.3</v>
          </cell>
        </row>
        <row r="21">
          <cell r="A21" t="str">
            <v>Corporate</v>
          </cell>
          <cell r="C21" t="str">
            <v>Legal</v>
          </cell>
          <cell r="L21">
            <v>26249.850000000002</v>
          </cell>
          <cell r="M21">
            <v>26249.850000000002</v>
          </cell>
          <cell r="N21">
            <v>26249.850000000002</v>
          </cell>
          <cell r="O21">
            <v>26249.850000000002</v>
          </cell>
          <cell r="P21">
            <v>26249.850000000002</v>
          </cell>
          <cell r="Q21">
            <v>26249.850000000002</v>
          </cell>
          <cell r="R21">
            <v>26249.850000000002</v>
          </cell>
          <cell r="S21">
            <v>26249.850000000002</v>
          </cell>
          <cell r="T21">
            <v>26249.850000000002</v>
          </cell>
          <cell r="U21">
            <v>26249.850000000002</v>
          </cell>
          <cell r="V21">
            <v>26249.850000000002</v>
          </cell>
          <cell r="W21">
            <v>26249.850000000002</v>
          </cell>
          <cell r="Z21">
            <v>52499.700000000004</v>
          </cell>
        </row>
        <row r="22">
          <cell r="A22" t="str">
            <v>Corporate</v>
          </cell>
          <cell r="C22" t="str">
            <v>Finance</v>
          </cell>
          <cell r="L22">
            <v>17437.5</v>
          </cell>
          <cell r="M22">
            <v>17437.5</v>
          </cell>
          <cell r="N22">
            <v>20437.650000000001</v>
          </cell>
          <cell r="O22">
            <v>20437.650000000001</v>
          </cell>
          <cell r="P22">
            <v>20437.650000000001</v>
          </cell>
          <cell r="Q22">
            <v>20437.650000000001</v>
          </cell>
          <cell r="R22">
            <v>20437.650000000001</v>
          </cell>
          <cell r="S22">
            <v>20437.650000000001</v>
          </cell>
          <cell r="T22">
            <v>20437.650000000001</v>
          </cell>
          <cell r="U22">
            <v>20437.650000000001</v>
          </cell>
          <cell r="V22">
            <v>20437.650000000001</v>
          </cell>
          <cell r="W22">
            <v>20437.650000000001</v>
          </cell>
          <cell r="Z22">
            <v>34875</v>
          </cell>
        </row>
        <row r="23">
          <cell r="A23" t="str">
            <v>Corporate</v>
          </cell>
          <cell r="C23" t="str">
            <v>Operations and Engineering</v>
          </cell>
          <cell r="L23">
            <v>24750</v>
          </cell>
          <cell r="M23">
            <v>24750</v>
          </cell>
          <cell r="N23">
            <v>31500</v>
          </cell>
          <cell r="O23">
            <v>31500</v>
          </cell>
          <cell r="P23">
            <v>34650</v>
          </cell>
          <cell r="Q23">
            <v>34650</v>
          </cell>
          <cell r="R23">
            <v>34650</v>
          </cell>
          <cell r="S23">
            <v>34650</v>
          </cell>
          <cell r="T23">
            <v>34650</v>
          </cell>
          <cell r="U23">
            <v>34650</v>
          </cell>
          <cell r="V23">
            <v>34650</v>
          </cell>
          <cell r="W23">
            <v>34650</v>
          </cell>
          <cell r="Z23">
            <v>49500</v>
          </cell>
        </row>
        <row r="24">
          <cell r="A24" t="str">
            <v>Corporate</v>
          </cell>
          <cell r="C24" t="str">
            <v>Commercial</v>
          </cell>
          <cell r="L24">
            <v>20812.5</v>
          </cell>
          <cell r="M24">
            <v>20812.5</v>
          </cell>
          <cell r="N24">
            <v>27562.5</v>
          </cell>
          <cell r="O24">
            <v>27562.5</v>
          </cell>
          <cell r="P24">
            <v>27562.5</v>
          </cell>
          <cell r="Q24">
            <v>27562.5</v>
          </cell>
          <cell r="R24">
            <v>30375</v>
          </cell>
          <cell r="S24">
            <v>30375</v>
          </cell>
          <cell r="T24">
            <v>30375</v>
          </cell>
          <cell r="U24">
            <v>30375</v>
          </cell>
          <cell r="V24">
            <v>30375</v>
          </cell>
          <cell r="W24">
            <v>30375</v>
          </cell>
          <cell r="Z24">
            <v>41625</v>
          </cell>
        </row>
        <row r="25">
          <cell r="A25" t="str">
            <v>Corporate</v>
          </cell>
          <cell r="C25" t="str">
            <v>Accounting</v>
          </cell>
          <cell r="L25">
            <v>34687.5</v>
          </cell>
          <cell r="M25">
            <v>34687.5</v>
          </cell>
          <cell r="N25">
            <v>34687.5</v>
          </cell>
          <cell r="O25">
            <v>38062.5</v>
          </cell>
          <cell r="P25">
            <v>38062.5</v>
          </cell>
          <cell r="Q25">
            <v>38062.5</v>
          </cell>
          <cell r="R25">
            <v>38062.5</v>
          </cell>
          <cell r="S25">
            <v>38062.5</v>
          </cell>
          <cell r="T25">
            <v>38062.5</v>
          </cell>
          <cell r="U25">
            <v>38062.5</v>
          </cell>
          <cell r="V25">
            <v>38062.5</v>
          </cell>
          <cell r="W25">
            <v>38062.5</v>
          </cell>
          <cell r="Z25">
            <v>69375</v>
          </cell>
        </row>
        <row r="26">
          <cell r="A26" t="str">
            <v>Corporate</v>
          </cell>
          <cell r="C26" t="str">
            <v>HR Benefits &amp; Bonus</v>
          </cell>
          <cell r="L26">
            <v>-264598.2</v>
          </cell>
          <cell r="M26">
            <v>-266702.7</v>
          </cell>
          <cell r="N26">
            <v>-290927.84999999998</v>
          </cell>
          <cell r="O26">
            <v>-299252.84999999998</v>
          </cell>
          <cell r="P26">
            <v>-301352.84999999998</v>
          </cell>
          <cell r="Q26">
            <v>-306977.84999999998</v>
          </cell>
          <cell r="R26">
            <v>-334115.84999999998</v>
          </cell>
          <cell r="S26">
            <v>-334115.84999999998</v>
          </cell>
          <cell r="T26">
            <v>-335525.84999999998</v>
          </cell>
          <cell r="U26">
            <v>-336935.85</v>
          </cell>
          <cell r="V26">
            <v>-335525.84999999998</v>
          </cell>
          <cell r="W26">
            <v>-334115.84999999998</v>
          </cell>
          <cell r="Z26">
            <v>-531300.9</v>
          </cell>
        </row>
        <row r="27">
          <cell r="A27" t="str">
            <v>PTNL</v>
          </cell>
          <cell r="C27" t="str">
            <v>Lincoln Parish Processing Plant</v>
          </cell>
          <cell r="L27">
            <v>21000</v>
          </cell>
          <cell r="M27">
            <v>21000</v>
          </cell>
          <cell r="N27">
            <v>21000</v>
          </cell>
          <cell r="O27">
            <v>21000</v>
          </cell>
          <cell r="P27">
            <v>21000</v>
          </cell>
          <cell r="Q27">
            <v>21000</v>
          </cell>
          <cell r="R27">
            <v>21000</v>
          </cell>
          <cell r="S27">
            <v>21000</v>
          </cell>
          <cell r="T27">
            <v>21000</v>
          </cell>
          <cell r="U27">
            <v>21000</v>
          </cell>
          <cell r="V27">
            <v>21000</v>
          </cell>
          <cell r="W27">
            <v>21000</v>
          </cell>
          <cell r="Z27">
            <v>42000</v>
          </cell>
        </row>
        <row r="28">
          <cell r="A28" t="str">
            <v>PTNL</v>
          </cell>
          <cell r="C28" t="str">
            <v>Mt Olive Processing Plant</v>
          </cell>
          <cell r="L28">
            <v>0</v>
          </cell>
          <cell r="M28">
            <v>1830</v>
          </cell>
          <cell r="N28">
            <v>1830</v>
          </cell>
          <cell r="O28">
            <v>7830</v>
          </cell>
          <cell r="P28">
            <v>7830</v>
          </cell>
          <cell r="Q28">
            <v>7830</v>
          </cell>
          <cell r="R28">
            <v>28200</v>
          </cell>
          <cell r="S28">
            <v>28200</v>
          </cell>
          <cell r="T28">
            <v>28200</v>
          </cell>
          <cell r="U28">
            <v>28200</v>
          </cell>
          <cell r="V28">
            <v>28200</v>
          </cell>
          <cell r="W28">
            <v>28200</v>
          </cell>
          <cell r="Z28">
            <v>1830</v>
          </cell>
        </row>
        <row r="29">
          <cell r="A29" t="str">
            <v>PTNL</v>
          </cell>
          <cell r="C29" t="str">
            <v>Lincoln Parish Processing Plant</v>
          </cell>
          <cell r="L29">
            <v>3150</v>
          </cell>
          <cell r="M29">
            <v>3150</v>
          </cell>
          <cell r="N29">
            <v>5250</v>
          </cell>
          <cell r="O29">
            <v>4200</v>
          </cell>
          <cell r="P29">
            <v>3150</v>
          </cell>
          <cell r="Q29">
            <v>3150</v>
          </cell>
          <cell r="R29">
            <v>3150</v>
          </cell>
          <cell r="S29">
            <v>3150</v>
          </cell>
          <cell r="T29">
            <v>3150</v>
          </cell>
          <cell r="U29">
            <v>3150</v>
          </cell>
          <cell r="V29">
            <v>3150</v>
          </cell>
          <cell r="W29">
            <v>3150</v>
          </cell>
          <cell r="Z29">
            <v>6300</v>
          </cell>
        </row>
        <row r="30">
          <cell r="A30" t="str">
            <v>PTNL</v>
          </cell>
          <cell r="C30" t="str">
            <v>Mt Olive Processing Plant</v>
          </cell>
          <cell r="L30">
            <v>0</v>
          </cell>
          <cell r="M30">
            <v>274.5</v>
          </cell>
          <cell r="N30">
            <v>274.5</v>
          </cell>
          <cell r="O30">
            <v>274.5</v>
          </cell>
          <cell r="P30">
            <v>274.5</v>
          </cell>
          <cell r="Q30">
            <v>274.5</v>
          </cell>
          <cell r="R30">
            <v>4230</v>
          </cell>
          <cell r="S30">
            <v>4230</v>
          </cell>
          <cell r="T30">
            <v>5640</v>
          </cell>
          <cell r="U30">
            <v>7050</v>
          </cell>
          <cell r="V30">
            <v>5640</v>
          </cell>
          <cell r="W30">
            <v>4230</v>
          </cell>
          <cell r="Z30">
            <v>274.5</v>
          </cell>
        </row>
        <row r="31">
          <cell r="A31" t="str">
            <v>PTPB</v>
          </cell>
          <cell r="C31" t="str">
            <v>Executive - Permian</v>
          </cell>
          <cell r="L31">
            <v>15886.6</v>
          </cell>
          <cell r="M31">
            <v>15886.6</v>
          </cell>
          <cell r="N31">
            <v>15886.6</v>
          </cell>
          <cell r="O31">
            <v>15886.6</v>
          </cell>
          <cell r="P31">
            <v>15886.6</v>
          </cell>
          <cell r="Q31">
            <v>15886.6</v>
          </cell>
          <cell r="R31">
            <v>15886.6</v>
          </cell>
          <cell r="S31">
            <v>15886.6</v>
          </cell>
          <cell r="T31">
            <v>15886.6</v>
          </cell>
          <cell r="U31">
            <v>15886.6</v>
          </cell>
          <cell r="V31">
            <v>15886.6</v>
          </cell>
          <cell r="W31">
            <v>15886.6</v>
          </cell>
          <cell r="Z31">
            <v>31773.200000000001</v>
          </cell>
        </row>
        <row r="32">
          <cell r="A32" t="str">
            <v>PTPB</v>
          </cell>
          <cell r="C32" t="str">
            <v>Pecos Gathering system</v>
          </cell>
          <cell r="L32">
            <v>14956.6</v>
          </cell>
          <cell r="M32">
            <v>14956.6</v>
          </cell>
          <cell r="N32">
            <v>14956.6</v>
          </cell>
          <cell r="O32">
            <v>14956.6</v>
          </cell>
          <cell r="P32">
            <v>14956.6</v>
          </cell>
          <cell r="Q32">
            <v>14956.6</v>
          </cell>
          <cell r="R32">
            <v>14956.6</v>
          </cell>
          <cell r="S32">
            <v>14956.6</v>
          </cell>
          <cell r="T32">
            <v>14956.6</v>
          </cell>
          <cell r="U32">
            <v>14956.6</v>
          </cell>
          <cell r="V32">
            <v>14956.6</v>
          </cell>
          <cell r="W32">
            <v>14956.6</v>
          </cell>
          <cell r="Z32">
            <v>29913.200000000001</v>
          </cell>
        </row>
        <row r="33">
          <cell r="A33" t="str">
            <v>PTPB</v>
          </cell>
          <cell r="C33" t="str">
            <v>Pecos Processing Plant</v>
          </cell>
          <cell r="L33">
            <v>23980</v>
          </cell>
          <cell r="M33">
            <v>23980</v>
          </cell>
          <cell r="N33">
            <v>23980</v>
          </cell>
          <cell r="O33">
            <v>23980</v>
          </cell>
          <cell r="P33">
            <v>23980</v>
          </cell>
          <cell r="Q33">
            <v>23980</v>
          </cell>
          <cell r="R33">
            <v>23980</v>
          </cell>
          <cell r="S33">
            <v>23980</v>
          </cell>
          <cell r="T33">
            <v>23980</v>
          </cell>
          <cell r="U33">
            <v>23980</v>
          </cell>
          <cell r="V33">
            <v>23980</v>
          </cell>
          <cell r="W33">
            <v>23980</v>
          </cell>
          <cell r="Z33">
            <v>47960</v>
          </cell>
        </row>
        <row r="34">
          <cell r="A34" t="str">
            <v>Corporate</v>
          </cell>
          <cell r="C34" t="str">
            <v>Operations and Engineering</v>
          </cell>
          <cell r="L34">
            <v>-18000</v>
          </cell>
          <cell r="M34">
            <v>-18000</v>
          </cell>
          <cell r="N34">
            <v>-22500</v>
          </cell>
          <cell r="O34">
            <v>-22500</v>
          </cell>
          <cell r="P34">
            <v>-22500</v>
          </cell>
          <cell r="Q34">
            <v>-22500</v>
          </cell>
          <cell r="R34">
            <v>-22500</v>
          </cell>
          <cell r="S34">
            <v>-22500</v>
          </cell>
          <cell r="T34">
            <v>-22500</v>
          </cell>
          <cell r="U34">
            <v>-22500</v>
          </cell>
          <cell r="V34">
            <v>-22500</v>
          </cell>
          <cell r="W34">
            <v>-22500</v>
          </cell>
          <cell r="Z34">
            <v>-36000</v>
          </cell>
        </row>
        <row r="35">
          <cell r="A35" t="str">
            <v>PTNL</v>
          </cell>
          <cell r="C35" t="str">
            <v>Lincoln Parish Processing Plant</v>
          </cell>
          <cell r="L35">
            <v>-15300</v>
          </cell>
          <cell r="M35">
            <v>-15300</v>
          </cell>
          <cell r="N35">
            <v>-15300</v>
          </cell>
          <cell r="O35">
            <v>-1320</v>
          </cell>
          <cell r="P35">
            <v>-1320</v>
          </cell>
          <cell r="Q35">
            <v>-1320</v>
          </cell>
          <cell r="R35">
            <v>-1320</v>
          </cell>
          <cell r="S35">
            <v>-1320</v>
          </cell>
          <cell r="T35">
            <v>-1320</v>
          </cell>
          <cell r="U35">
            <v>-1320</v>
          </cell>
          <cell r="V35">
            <v>-1320</v>
          </cell>
          <cell r="W35">
            <v>-1320</v>
          </cell>
          <cell r="Z35">
            <v>-30600</v>
          </cell>
        </row>
        <row r="36">
          <cell r="A36" t="str">
            <v>PTNL</v>
          </cell>
          <cell r="C36" t="str">
            <v>Mt Olive Processing Plant</v>
          </cell>
          <cell r="L36">
            <v>0</v>
          </cell>
          <cell r="M36">
            <v>-2104.5</v>
          </cell>
          <cell r="N36">
            <v>-2104.5</v>
          </cell>
          <cell r="O36">
            <v>-1052.25</v>
          </cell>
          <cell r="P36">
            <v>-1052.25</v>
          </cell>
          <cell r="Q36">
            <v>-1052.25</v>
          </cell>
          <cell r="R36">
            <v>-30777.599999999999</v>
          </cell>
          <cell r="S36">
            <v>-30777.599999999999</v>
          </cell>
          <cell r="T36">
            <v>-32187.599999999999</v>
          </cell>
          <cell r="U36">
            <v>0</v>
          </cell>
          <cell r="V36">
            <v>0</v>
          </cell>
          <cell r="W36">
            <v>0</v>
          </cell>
          <cell r="Z36">
            <v>-2104.5</v>
          </cell>
        </row>
        <row r="37">
          <cell r="A37" t="str">
            <v>Corporate</v>
          </cell>
          <cell r="C37" t="str">
            <v>HR Benefits &amp; Bonus</v>
          </cell>
          <cell r="L37">
            <v>216666.66666666666</v>
          </cell>
          <cell r="M37">
            <v>216666.66666666666</v>
          </cell>
          <cell r="N37">
            <v>216666.66666666666</v>
          </cell>
          <cell r="O37">
            <v>216666.66666666666</v>
          </cell>
          <cell r="P37">
            <v>216666.66666666666</v>
          </cell>
          <cell r="Q37">
            <v>216666.66666666666</v>
          </cell>
          <cell r="R37">
            <v>216666.66666666666</v>
          </cell>
          <cell r="S37">
            <v>216666.66666666666</v>
          </cell>
          <cell r="T37">
            <v>216666.66666666666</v>
          </cell>
          <cell r="U37">
            <v>216666.66666666666</v>
          </cell>
          <cell r="V37">
            <v>216666.66666666666</v>
          </cell>
          <cell r="W37">
            <v>216666.66666666666</v>
          </cell>
          <cell r="Z37">
            <v>433333.33333333331</v>
          </cell>
        </row>
        <row r="38">
          <cell r="A38" t="str">
            <v>PTPB</v>
          </cell>
          <cell r="C38" t="str">
            <v>Pecos Gathering system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Z38">
            <v>0</v>
          </cell>
        </row>
        <row r="39">
          <cell r="A39" t="str">
            <v>Corporate</v>
          </cell>
          <cell r="C39" t="str">
            <v>HR Benefits &amp; Bonus</v>
          </cell>
          <cell r="L39">
            <v>81272</v>
          </cell>
          <cell r="M39">
            <v>81272</v>
          </cell>
          <cell r="N39">
            <v>81272</v>
          </cell>
          <cell r="O39">
            <v>81272</v>
          </cell>
          <cell r="P39">
            <v>81272</v>
          </cell>
          <cell r="Q39">
            <v>81272</v>
          </cell>
          <cell r="R39">
            <v>81272</v>
          </cell>
          <cell r="S39">
            <v>81272</v>
          </cell>
          <cell r="T39">
            <v>81272</v>
          </cell>
          <cell r="U39">
            <v>81272</v>
          </cell>
          <cell r="V39">
            <v>81272</v>
          </cell>
          <cell r="W39">
            <v>81272</v>
          </cell>
          <cell r="Z39">
            <v>162544</v>
          </cell>
        </row>
        <row r="40">
          <cell r="A40" t="str">
            <v>PTNL</v>
          </cell>
          <cell r="C40" t="str">
            <v>HR Benefits &amp; Bonus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1069444.4444444445</v>
          </cell>
          <cell r="Q40">
            <v>1069444.4444444445</v>
          </cell>
          <cell r="R40">
            <v>1069444.4444444445</v>
          </cell>
          <cell r="S40">
            <v>1069444.4444444445</v>
          </cell>
          <cell r="T40">
            <v>1069444.4444444445</v>
          </cell>
          <cell r="U40">
            <v>1069444.4444444445</v>
          </cell>
          <cell r="V40">
            <v>1069444.4444444445</v>
          </cell>
          <cell r="W40">
            <v>1069444.4444444445</v>
          </cell>
          <cell r="Z40">
            <v>0</v>
          </cell>
        </row>
        <row r="41">
          <cell r="A41" t="str">
            <v>Corporate</v>
          </cell>
          <cell r="C41" t="str">
            <v>HR Benefits &amp; Bonus</v>
          </cell>
          <cell r="L41">
            <v>52080</v>
          </cell>
          <cell r="M41">
            <v>52080</v>
          </cell>
          <cell r="N41">
            <v>56280</v>
          </cell>
          <cell r="O41">
            <v>60480</v>
          </cell>
          <cell r="P41">
            <v>61320</v>
          </cell>
          <cell r="Q41">
            <v>62160</v>
          </cell>
          <cell r="R41">
            <v>69720</v>
          </cell>
          <cell r="S41">
            <v>69720</v>
          </cell>
          <cell r="T41">
            <v>69720</v>
          </cell>
          <cell r="U41">
            <v>69720</v>
          </cell>
          <cell r="V41">
            <v>69720</v>
          </cell>
          <cell r="W41">
            <v>69720</v>
          </cell>
          <cell r="Z41">
            <v>104160</v>
          </cell>
        </row>
        <row r="42">
          <cell r="A42" t="str">
            <v>Corporate</v>
          </cell>
          <cell r="C42" t="str">
            <v>HR Benefits &amp; Bonus</v>
          </cell>
          <cell r="L42">
            <v>34537.666666666664</v>
          </cell>
          <cell r="M42">
            <v>34537.666666666664</v>
          </cell>
          <cell r="N42">
            <v>34537.666666666664</v>
          </cell>
          <cell r="O42">
            <v>34537.666666666664</v>
          </cell>
          <cell r="P42">
            <v>34537.666666666664</v>
          </cell>
          <cell r="Q42">
            <v>34537.666666666664</v>
          </cell>
          <cell r="R42">
            <v>34537.666666666664</v>
          </cell>
          <cell r="S42">
            <v>34537.666666666664</v>
          </cell>
          <cell r="T42">
            <v>34537.666666666664</v>
          </cell>
          <cell r="U42">
            <v>34537.666666666664</v>
          </cell>
          <cell r="V42">
            <v>34537.666666666664</v>
          </cell>
          <cell r="W42">
            <v>34537.666666666664</v>
          </cell>
          <cell r="Z42">
            <v>69075.333333333328</v>
          </cell>
        </row>
        <row r="43">
          <cell r="A43" t="str">
            <v>Corporate</v>
          </cell>
          <cell r="C43" t="str">
            <v>Human Resources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Z43">
            <v>0</v>
          </cell>
        </row>
        <row r="44">
          <cell r="A44" t="str">
            <v>Corporate</v>
          </cell>
          <cell r="C44" t="str">
            <v>Facility Services</v>
          </cell>
          <cell r="L44">
            <v>1500</v>
          </cell>
          <cell r="M44">
            <v>1500</v>
          </cell>
          <cell r="N44">
            <v>1500</v>
          </cell>
          <cell r="O44">
            <v>1500</v>
          </cell>
          <cell r="P44">
            <v>1500</v>
          </cell>
          <cell r="Q44">
            <v>1500</v>
          </cell>
          <cell r="R44">
            <v>1500</v>
          </cell>
          <cell r="S44">
            <v>1500</v>
          </cell>
          <cell r="T44">
            <v>1500</v>
          </cell>
          <cell r="U44">
            <v>1500</v>
          </cell>
          <cell r="V44">
            <v>1500</v>
          </cell>
          <cell r="W44">
            <v>1500</v>
          </cell>
          <cell r="Z44">
            <v>3000</v>
          </cell>
        </row>
        <row r="45">
          <cell r="A45" t="str">
            <v>Corporate</v>
          </cell>
          <cell r="C45" t="str">
            <v>Operations and Engineering</v>
          </cell>
          <cell r="L45">
            <v>200</v>
          </cell>
          <cell r="M45">
            <v>200</v>
          </cell>
          <cell r="N45">
            <v>200</v>
          </cell>
          <cell r="O45">
            <v>200</v>
          </cell>
          <cell r="P45">
            <v>200</v>
          </cell>
          <cell r="Q45">
            <v>200</v>
          </cell>
          <cell r="R45">
            <v>200</v>
          </cell>
          <cell r="S45">
            <v>200</v>
          </cell>
          <cell r="T45">
            <v>200</v>
          </cell>
          <cell r="U45">
            <v>200</v>
          </cell>
          <cell r="V45">
            <v>200</v>
          </cell>
          <cell r="W45">
            <v>200</v>
          </cell>
          <cell r="Z45">
            <v>400</v>
          </cell>
        </row>
        <row r="46">
          <cell r="A46" t="str">
            <v>PTNL</v>
          </cell>
          <cell r="C46" t="str">
            <v>Lincoln Parish Processing Plant</v>
          </cell>
          <cell r="L46">
            <v>10000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10000</v>
          </cell>
          <cell r="V46">
            <v>0</v>
          </cell>
          <cell r="W46">
            <v>0</v>
          </cell>
          <cell r="Z46">
            <v>10000</v>
          </cell>
        </row>
        <row r="47">
          <cell r="A47" t="str">
            <v>PTNL</v>
          </cell>
          <cell r="C47" t="str">
            <v>Lincoln Parish Processing Plant</v>
          </cell>
          <cell r="L47">
            <v>2000</v>
          </cell>
          <cell r="M47">
            <v>0</v>
          </cell>
          <cell r="N47">
            <v>0</v>
          </cell>
          <cell r="O47">
            <v>500</v>
          </cell>
          <cell r="P47">
            <v>0</v>
          </cell>
          <cell r="Q47">
            <v>0</v>
          </cell>
          <cell r="R47">
            <v>500</v>
          </cell>
          <cell r="S47">
            <v>0</v>
          </cell>
          <cell r="T47">
            <v>0</v>
          </cell>
          <cell r="U47">
            <v>0</v>
          </cell>
          <cell r="V47">
            <v>500</v>
          </cell>
          <cell r="W47">
            <v>0</v>
          </cell>
          <cell r="Z47">
            <v>2000</v>
          </cell>
        </row>
        <row r="48">
          <cell r="A48" t="str">
            <v>PTNL</v>
          </cell>
          <cell r="C48" t="str">
            <v>Lincoln Parish Processing Plant</v>
          </cell>
          <cell r="L48">
            <v>1250</v>
          </cell>
          <cell r="M48">
            <v>0</v>
          </cell>
          <cell r="N48">
            <v>0</v>
          </cell>
          <cell r="O48">
            <v>0</v>
          </cell>
          <cell r="P48">
            <v>1250</v>
          </cell>
          <cell r="Q48">
            <v>0</v>
          </cell>
          <cell r="R48">
            <v>0</v>
          </cell>
          <cell r="S48">
            <v>1250</v>
          </cell>
          <cell r="T48">
            <v>0</v>
          </cell>
          <cell r="U48">
            <v>0</v>
          </cell>
          <cell r="V48">
            <v>1250</v>
          </cell>
          <cell r="W48">
            <v>0</v>
          </cell>
          <cell r="Z48">
            <v>1250</v>
          </cell>
        </row>
        <row r="49">
          <cell r="A49" t="str">
            <v>PTNL</v>
          </cell>
          <cell r="C49" t="str">
            <v>Mt Olive Processing Plant</v>
          </cell>
          <cell r="L49">
            <v>1000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12000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Z49">
            <v>1000</v>
          </cell>
        </row>
        <row r="50">
          <cell r="A50" t="str">
            <v>PTNL</v>
          </cell>
          <cell r="C50" t="str">
            <v>Mt Olive Processing Plant</v>
          </cell>
          <cell r="L50">
            <v>500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2600</v>
          </cell>
          <cell r="R50">
            <v>2600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Z50">
            <v>500</v>
          </cell>
        </row>
        <row r="51">
          <cell r="A51" t="str">
            <v>PTNL</v>
          </cell>
          <cell r="C51" t="str">
            <v>Mt Olive Processing Plant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1500</v>
          </cell>
          <cell r="R51">
            <v>0</v>
          </cell>
          <cell r="S51">
            <v>200</v>
          </cell>
          <cell r="T51">
            <v>0</v>
          </cell>
          <cell r="U51">
            <v>0</v>
          </cell>
          <cell r="V51">
            <v>300</v>
          </cell>
          <cell r="W51">
            <v>0</v>
          </cell>
          <cell r="Z51">
            <v>0</v>
          </cell>
        </row>
        <row r="52">
          <cell r="A52" t="str">
            <v>Corporate</v>
          </cell>
          <cell r="C52" t="str">
            <v>Executive</v>
          </cell>
          <cell r="L52">
            <v>30000</v>
          </cell>
          <cell r="M52">
            <v>30000</v>
          </cell>
          <cell r="N52">
            <v>30000</v>
          </cell>
          <cell r="O52">
            <v>30000</v>
          </cell>
          <cell r="P52">
            <v>30000</v>
          </cell>
          <cell r="Q52">
            <v>30000</v>
          </cell>
          <cell r="R52">
            <v>30000</v>
          </cell>
          <cell r="S52">
            <v>30000</v>
          </cell>
          <cell r="T52">
            <v>30000</v>
          </cell>
          <cell r="U52">
            <v>30000</v>
          </cell>
          <cell r="V52">
            <v>30000</v>
          </cell>
          <cell r="W52">
            <v>30000</v>
          </cell>
          <cell r="Z52">
            <v>60000</v>
          </cell>
        </row>
        <row r="53">
          <cell r="A53" t="str">
            <v>Corporate</v>
          </cell>
          <cell r="C53" t="str">
            <v>Human Resources</v>
          </cell>
          <cell r="L53">
            <v>10000</v>
          </cell>
          <cell r="M53">
            <v>10000</v>
          </cell>
          <cell r="N53">
            <v>10000</v>
          </cell>
          <cell r="O53">
            <v>10000</v>
          </cell>
          <cell r="P53">
            <v>10000</v>
          </cell>
          <cell r="Q53">
            <v>10000</v>
          </cell>
          <cell r="R53">
            <v>10000</v>
          </cell>
          <cell r="S53">
            <v>10000</v>
          </cell>
          <cell r="T53">
            <v>10000</v>
          </cell>
          <cell r="U53">
            <v>10000</v>
          </cell>
          <cell r="V53">
            <v>10000</v>
          </cell>
          <cell r="W53">
            <v>10000</v>
          </cell>
          <cell r="Z53">
            <v>20000</v>
          </cell>
        </row>
        <row r="54">
          <cell r="A54" t="str">
            <v>Corporate</v>
          </cell>
          <cell r="C54" t="str">
            <v>Legal</v>
          </cell>
          <cell r="L54">
            <v>8000</v>
          </cell>
          <cell r="M54">
            <v>8000</v>
          </cell>
          <cell r="N54">
            <v>8000</v>
          </cell>
          <cell r="O54">
            <v>8000</v>
          </cell>
          <cell r="P54">
            <v>8000</v>
          </cell>
          <cell r="Q54">
            <v>8000</v>
          </cell>
          <cell r="R54">
            <v>8000</v>
          </cell>
          <cell r="S54">
            <v>8000</v>
          </cell>
          <cell r="T54">
            <v>8000</v>
          </cell>
          <cell r="U54">
            <v>8000</v>
          </cell>
          <cell r="V54">
            <v>8000</v>
          </cell>
          <cell r="W54">
            <v>8000</v>
          </cell>
          <cell r="Z54">
            <v>16000</v>
          </cell>
        </row>
        <row r="55">
          <cell r="A55" t="str">
            <v>Corporate</v>
          </cell>
          <cell r="C55" t="str">
            <v>Finance</v>
          </cell>
          <cell r="L55">
            <v>11000</v>
          </cell>
          <cell r="M55">
            <v>11000</v>
          </cell>
          <cell r="N55">
            <v>11000</v>
          </cell>
          <cell r="O55">
            <v>11000</v>
          </cell>
          <cell r="P55">
            <v>1000</v>
          </cell>
          <cell r="Q55">
            <v>1000</v>
          </cell>
          <cell r="R55">
            <v>1000</v>
          </cell>
          <cell r="S55">
            <v>1000</v>
          </cell>
          <cell r="T55">
            <v>1000</v>
          </cell>
          <cell r="U55">
            <v>1000</v>
          </cell>
          <cell r="V55">
            <v>1000</v>
          </cell>
          <cell r="W55">
            <v>1000</v>
          </cell>
          <cell r="Z55">
            <v>22000</v>
          </cell>
        </row>
        <row r="56">
          <cell r="A56" t="str">
            <v>Corporate</v>
          </cell>
          <cell r="C56" t="str">
            <v>Operations and Engineering</v>
          </cell>
          <cell r="L56">
            <v>2000</v>
          </cell>
          <cell r="M56">
            <v>2000</v>
          </cell>
          <cell r="N56">
            <v>2000</v>
          </cell>
          <cell r="O56">
            <v>2000</v>
          </cell>
          <cell r="P56">
            <v>2000</v>
          </cell>
          <cell r="Q56">
            <v>2000</v>
          </cell>
          <cell r="R56">
            <v>2000</v>
          </cell>
          <cell r="S56">
            <v>2000</v>
          </cell>
          <cell r="T56">
            <v>2000</v>
          </cell>
          <cell r="U56">
            <v>2000</v>
          </cell>
          <cell r="V56">
            <v>2000</v>
          </cell>
          <cell r="W56">
            <v>2000</v>
          </cell>
          <cell r="Z56">
            <v>4000</v>
          </cell>
        </row>
        <row r="57">
          <cell r="A57" t="str">
            <v>Corporate</v>
          </cell>
          <cell r="C57" t="str">
            <v>Commercial</v>
          </cell>
          <cell r="L57">
            <v>5000</v>
          </cell>
          <cell r="M57">
            <v>5000</v>
          </cell>
          <cell r="N57">
            <v>5000</v>
          </cell>
          <cell r="O57">
            <v>5000</v>
          </cell>
          <cell r="P57">
            <v>5000</v>
          </cell>
          <cell r="Q57">
            <v>5000</v>
          </cell>
          <cell r="R57">
            <v>5000</v>
          </cell>
          <cell r="S57">
            <v>5000</v>
          </cell>
          <cell r="T57">
            <v>5000</v>
          </cell>
          <cell r="U57">
            <v>5000</v>
          </cell>
          <cell r="V57">
            <v>5000</v>
          </cell>
          <cell r="W57">
            <v>5000</v>
          </cell>
          <cell r="Z57">
            <v>10000</v>
          </cell>
        </row>
        <row r="58">
          <cell r="A58" t="str">
            <v>Corporate</v>
          </cell>
          <cell r="C58" t="str">
            <v>Accounting</v>
          </cell>
          <cell r="L58">
            <v>1000</v>
          </cell>
          <cell r="M58">
            <v>12000</v>
          </cell>
          <cell r="N58">
            <v>2000</v>
          </cell>
          <cell r="O58">
            <v>2000</v>
          </cell>
          <cell r="P58">
            <v>2000</v>
          </cell>
          <cell r="Q58">
            <v>2000</v>
          </cell>
          <cell r="R58">
            <v>2000</v>
          </cell>
          <cell r="S58">
            <v>2000</v>
          </cell>
          <cell r="T58">
            <v>2000</v>
          </cell>
          <cell r="U58">
            <v>2000</v>
          </cell>
          <cell r="V58">
            <v>2000</v>
          </cell>
          <cell r="W58">
            <v>2000</v>
          </cell>
          <cell r="Z58">
            <v>13000</v>
          </cell>
        </row>
        <row r="59">
          <cell r="A59" t="str">
            <v>PTNL</v>
          </cell>
          <cell r="C59" t="str">
            <v>Governance</v>
          </cell>
          <cell r="L59">
            <v>0</v>
          </cell>
          <cell r="M59">
            <v>0</v>
          </cell>
          <cell r="N59">
            <v>13750</v>
          </cell>
          <cell r="O59">
            <v>0</v>
          </cell>
          <cell r="P59">
            <v>0</v>
          </cell>
          <cell r="Q59">
            <v>13750</v>
          </cell>
          <cell r="R59">
            <v>0</v>
          </cell>
          <cell r="S59">
            <v>0</v>
          </cell>
          <cell r="T59">
            <v>13750</v>
          </cell>
          <cell r="U59">
            <v>0</v>
          </cell>
          <cell r="V59">
            <v>0</v>
          </cell>
          <cell r="W59">
            <v>13750</v>
          </cell>
          <cell r="Z59">
            <v>0</v>
          </cell>
        </row>
        <row r="60">
          <cell r="A60" t="str">
            <v>PTNL</v>
          </cell>
          <cell r="C60" t="str">
            <v>Finance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10000</v>
          </cell>
          <cell r="Q60">
            <v>10000</v>
          </cell>
          <cell r="R60">
            <v>10000</v>
          </cell>
          <cell r="S60">
            <v>10000</v>
          </cell>
          <cell r="T60">
            <v>10000</v>
          </cell>
          <cell r="U60">
            <v>10000</v>
          </cell>
          <cell r="V60">
            <v>10000</v>
          </cell>
          <cell r="W60">
            <v>10000</v>
          </cell>
          <cell r="Z60">
            <v>0</v>
          </cell>
        </row>
        <row r="61">
          <cell r="A61" t="str">
            <v>PTNL</v>
          </cell>
          <cell r="C61" t="str">
            <v>Lincoln Parish Processing Plant</v>
          </cell>
          <cell r="L61">
            <v>0</v>
          </cell>
          <cell r="M61">
            <v>0</v>
          </cell>
          <cell r="N61">
            <v>500</v>
          </cell>
          <cell r="O61">
            <v>0</v>
          </cell>
          <cell r="P61">
            <v>500</v>
          </cell>
          <cell r="Q61">
            <v>0</v>
          </cell>
          <cell r="R61">
            <v>500</v>
          </cell>
          <cell r="S61">
            <v>0</v>
          </cell>
          <cell r="T61">
            <v>500</v>
          </cell>
          <cell r="U61">
            <v>0</v>
          </cell>
          <cell r="V61">
            <v>500</v>
          </cell>
          <cell r="W61">
            <v>0</v>
          </cell>
          <cell r="Z61">
            <v>0</v>
          </cell>
        </row>
        <row r="62">
          <cell r="A62" t="str">
            <v>PTNL</v>
          </cell>
          <cell r="C62" t="str">
            <v>Lincoln Parish Processing Plant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1000</v>
          </cell>
          <cell r="R62">
            <v>0</v>
          </cell>
          <cell r="S62">
            <v>0</v>
          </cell>
          <cell r="T62">
            <v>0</v>
          </cell>
          <cell r="U62">
            <v>1000</v>
          </cell>
          <cell r="V62">
            <v>0</v>
          </cell>
          <cell r="W62">
            <v>0</v>
          </cell>
          <cell r="Z62">
            <v>0</v>
          </cell>
        </row>
        <row r="63">
          <cell r="A63" t="str">
            <v>PTNL</v>
          </cell>
          <cell r="C63" t="str">
            <v>Mt Olive Processing Plant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700</v>
          </cell>
          <cell r="S63">
            <v>700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Z63">
            <v>0</v>
          </cell>
        </row>
        <row r="64">
          <cell r="A64" t="str">
            <v>PTPB</v>
          </cell>
          <cell r="C64" t="str">
            <v>Executive - Permian</v>
          </cell>
          <cell r="L64">
            <v>2500</v>
          </cell>
          <cell r="M64">
            <v>2500</v>
          </cell>
          <cell r="N64">
            <v>2500</v>
          </cell>
          <cell r="O64">
            <v>2500</v>
          </cell>
          <cell r="P64">
            <v>2500</v>
          </cell>
          <cell r="Q64">
            <v>2500</v>
          </cell>
          <cell r="R64">
            <v>2500</v>
          </cell>
          <cell r="S64">
            <v>2500</v>
          </cell>
          <cell r="T64">
            <v>2500</v>
          </cell>
          <cell r="U64">
            <v>2500</v>
          </cell>
          <cell r="V64">
            <v>2500</v>
          </cell>
          <cell r="W64">
            <v>2500</v>
          </cell>
          <cell r="Z64">
            <v>5000</v>
          </cell>
        </row>
        <row r="65">
          <cell r="A65" t="str">
            <v>Corporate</v>
          </cell>
          <cell r="C65" t="str">
            <v>Human Resources</v>
          </cell>
          <cell r="L65">
            <v>150</v>
          </cell>
          <cell r="M65">
            <v>150</v>
          </cell>
          <cell r="N65">
            <v>150</v>
          </cell>
          <cell r="O65">
            <v>150</v>
          </cell>
          <cell r="P65">
            <v>150</v>
          </cell>
          <cell r="Q65">
            <v>150</v>
          </cell>
          <cell r="R65">
            <v>150</v>
          </cell>
          <cell r="S65">
            <v>150</v>
          </cell>
          <cell r="T65">
            <v>150</v>
          </cell>
          <cell r="U65">
            <v>150</v>
          </cell>
          <cell r="V65">
            <v>150</v>
          </cell>
          <cell r="W65">
            <v>150</v>
          </cell>
          <cell r="Z65">
            <v>300</v>
          </cell>
        </row>
        <row r="66">
          <cell r="A66" t="str">
            <v>Corporate</v>
          </cell>
          <cell r="C66" t="str">
            <v>Operations and Engineering</v>
          </cell>
          <cell r="L66">
            <v>0</v>
          </cell>
          <cell r="M66">
            <v>0</v>
          </cell>
          <cell r="N66">
            <v>750</v>
          </cell>
          <cell r="O66">
            <v>0</v>
          </cell>
          <cell r="P66">
            <v>0</v>
          </cell>
          <cell r="Q66">
            <v>750</v>
          </cell>
          <cell r="R66">
            <v>0</v>
          </cell>
          <cell r="S66">
            <v>0</v>
          </cell>
          <cell r="T66">
            <v>0</v>
          </cell>
          <cell r="U66">
            <v>750</v>
          </cell>
          <cell r="V66">
            <v>0</v>
          </cell>
          <cell r="W66">
            <v>0</v>
          </cell>
          <cell r="Z66">
            <v>0</v>
          </cell>
        </row>
        <row r="67">
          <cell r="A67" t="str">
            <v>Corporate</v>
          </cell>
          <cell r="C67" t="str">
            <v>Accounting</v>
          </cell>
          <cell r="L67">
            <v>1000</v>
          </cell>
          <cell r="M67">
            <v>1000</v>
          </cell>
          <cell r="N67">
            <v>1000</v>
          </cell>
          <cell r="O67">
            <v>1500</v>
          </cell>
          <cell r="P67">
            <v>1500</v>
          </cell>
          <cell r="Q67">
            <v>1500</v>
          </cell>
          <cell r="R67">
            <v>1500</v>
          </cell>
          <cell r="S67">
            <v>1500</v>
          </cell>
          <cell r="T67">
            <v>1500</v>
          </cell>
          <cell r="U67">
            <v>1500</v>
          </cell>
          <cell r="V67">
            <v>1500</v>
          </cell>
          <cell r="W67">
            <v>2000</v>
          </cell>
          <cell r="Z67">
            <v>2000</v>
          </cell>
        </row>
        <row r="68">
          <cell r="A68" t="str">
            <v>PTNL</v>
          </cell>
          <cell r="C68" t="str">
            <v>Lincoln Parish Processing Plant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750</v>
          </cell>
          <cell r="T68">
            <v>0</v>
          </cell>
          <cell r="U68">
            <v>750</v>
          </cell>
          <cell r="V68">
            <v>0</v>
          </cell>
          <cell r="W68">
            <v>0</v>
          </cell>
          <cell r="Z68">
            <v>0</v>
          </cell>
        </row>
        <row r="69">
          <cell r="A69" t="str">
            <v>PTNL</v>
          </cell>
          <cell r="C69" t="str">
            <v>Lincoln Parish Processing Plant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625</v>
          </cell>
          <cell r="R69">
            <v>0</v>
          </cell>
          <cell r="S69">
            <v>0</v>
          </cell>
          <cell r="T69">
            <v>0</v>
          </cell>
          <cell r="U69">
            <v>1500</v>
          </cell>
          <cell r="V69">
            <v>625</v>
          </cell>
          <cell r="W69">
            <v>0</v>
          </cell>
          <cell r="Z69">
            <v>0</v>
          </cell>
        </row>
        <row r="70">
          <cell r="A70" t="str">
            <v>PTNL</v>
          </cell>
          <cell r="C70" t="str">
            <v>Lincoln Parish Processing Plant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625</v>
          </cell>
          <cell r="R70">
            <v>0</v>
          </cell>
          <cell r="S70">
            <v>0</v>
          </cell>
          <cell r="T70">
            <v>0</v>
          </cell>
          <cell r="U70">
            <v>1500</v>
          </cell>
          <cell r="V70">
            <v>625</v>
          </cell>
          <cell r="W70">
            <v>0</v>
          </cell>
          <cell r="Z70">
            <v>0</v>
          </cell>
        </row>
        <row r="71">
          <cell r="A71" t="str">
            <v>PTNL</v>
          </cell>
          <cell r="C71" t="str">
            <v>Mt Olive Processing Plant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1000</v>
          </cell>
          <cell r="S71">
            <v>1000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Z71">
            <v>0</v>
          </cell>
        </row>
        <row r="72">
          <cell r="A72" t="str">
            <v>PTPB</v>
          </cell>
          <cell r="C72" t="str">
            <v>Executive - Permian</v>
          </cell>
          <cell r="L72">
            <v>500</v>
          </cell>
          <cell r="M72">
            <v>500</v>
          </cell>
          <cell r="N72">
            <v>500</v>
          </cell>
          <cell r="O72">
            <v>500</v>
          </cell>
          <cell r="P72">
            <v>500</v>
          </cell>
          <cell r="Q72">
            <v>500</v>
          </cell>
          <cell r="R72">
            <v>500</v>
          </cell>
          <cell r="S72">
            <v>500</v>
          </cell>
          <cell r="T72">
            <v>500</v>
          </cell>
          <cell r="U72">
            <v>500</v>
          </cell>
          <cell r="V72">
            <v>500</v>
          </cell>
          <cell r="W72">
            <v>500</v>
          </cell>
          <cell r="Z72">
            <v>1000</v>
          </cell>
        </row>
        <row r="73">
          <cell r="A73" t="str">
            <v>Corporate</v>
          </cell>
          <cell r="C73" t="str">
            <v>Human Resources</v>
          </cell>
          <cell r="L73">
            <v>5376</v>
          </cell>
          <cell r="M73">
            <v>3076</v>
          </cell>
          <cell r="N73">
            <v>3076</v>
          </cell>
          <cell r="O73">
            <v>3076</v>
          </cell>
          <cell r="P73">
            <v>3076</v>
          </cell>
          <cell r="Q73">
            <v>3076</v>
          </cell>
          <cell r="R73">
            <v>3076</v>
          </cell>
          <cell r="S73">
            <v>3076</v>
          </cell>
          <cell r="T73">
            <v>3076</v>
          </cell>
          <cell r="U73">
            <v>3076</v>
          </cell>
          <cell r="V73">
            <v>3076</v>
          </cell>
          <cell r="W73">
            <v>3076</v>
          </cell>
          <cell r="Z73">
            <v>8452</v>
          </cell>
        </row>
        <row r="74">
          <cell r="A74" t="str">
            <v>Corporate</v>
          </cell>
          <cell r="C74" t="str">
            <v>Human Resources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</row>
        <row r="75">
          <cell r="A75" t="str">
            <v>Corporate</v>
          </cell>
          <cell r="C75" t="str">
            <v>Human Resources</v>
          </cell>
          <cell r="L75">
            <v>0</v>
          </cell>
          <cell r="M75">
            <v>0</v>
          </cell>
          <cell r="N75">
            <v>1500</v>
          </cell>
          <cell r="O75">
            <v>0</v>
          </cell>
          <cell r="P75">
            <v>0</v>
          </cell>
          <cell r="Q75">
            <v>3000</v>
          </cell>
          <cell r="R75">
            <v>0</v>
          </cell>
          <cell r="S75">
            <v>0</v>
          </cell>
          <cell r="T75">
            <v>1500</v>
          </cell>
          <cell r="U75">
            <v>0</v>
          </cell>
          <cell r="V75">
            <v>0</v>
          </cell>
          <cell r="W75">
            <v>6000</v>
          </cell>
          <cell r="Z75">
            <v>0</v>
          </cell>
        </row>
        <row r="76">
          <cell r="A76" t="str">
            <v>Corporate</v>
          </cell>
          <cell r="C76" t="str">
            <v>Commercial</v>
          </cell>
          <cell r="L76">
            <v>1500</v>
          </cell>
          <cell r="M76">
            <v>1500</v>
          </cell>
          <cell r="N76">
            <v>1500</v>
          </cell>
          <cell r="O76">
            <v>1500</v>
          </cell>
          <cell r="P76">
            <v>1500</v>
          </cell>
          <cell r="Q76">
            <v>1500</v>
          </cell>
          <cell r="R76">
            <v>1500</v>
          </cell>
          <cell r="S76">
            <v>1500</v>
          </cell>
          <cell r="T76">
            <v>1500</v>
          </cell>
          <cell r="U76">
            <v>1500</v>
          </cell>
          <cell r="V76">
            <v>1500</v>
          </cell>
          <cell r="W76">
            <v>1500</v>
          </cell>
          <cell r="Z76">
            <v>3000</v>
          </cell>
        </row>
        <row r="77">
          <cell r="A77" t="str">
            <v>PTNL</v>
          </cell>
          <cell r="C77" t="str">
            <v>Investor Relations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10000</v>
          </cell>
          <cell r="Q77">
            <v>10000</v>
          </cell>
          <cell r="R77">
            <v>5000</v>
          </cell>
          <cell r="S77">
            <v>5000</v>
          </cell>
          <cell r="T77">
            <v>5000</v>
          </cell>
          <cell r="U77">
            <v>5000</v>
          </cell>
          <cell r="V77">
            <v>5000</v>
          </cell>
          <cell r="W77">
            <v>5000</v>
          </cell>
          <cell r="Z77">
            <v>0</v>
          </cell>
        </row>
        <row r="78">
          <cell r="A78" t="str">
            <v>Corporate</v>
          </cell>
          <cell r="C78" t="str">
            <v>Accounting</v>
          </cell>
          <cell r="L78">
            <v>500</v>
          </cell>
          <cell r="M78">
            <v>500</v>
          </cell>
          <cell r="N78">
            <v>500</v>
          </cell>
          <cell r="O78">
            <v>500</v>
          </cell>
          <cell r="P78">
            <v>500</v>
          </cell>
          <cell r="Q78">
            <v>500</v>
          </cell>
          <cell r="R78">
            <v>500</v>
          </cell>
          <cell r="S78">
            <v>500</v>
          </cell>
          <cell r="T78">
            <v>500</v>
          </cell>
          <cell r="U78">
            <v>500</v>
          </cell>
          <cell r="V78">
            <v>500</v>
          </cell>
          <cell r="W78">
            <v>500</v>
          </cell>
          <cell r="Z78">
            <v>1000</v>
          </cell>
        </row>
        <row r="79">
          <cell r="A79" t="str">
            <v>PTNL</v>
          </cell>
          <cell r="C79" t="str">
            <v>Lincoln Parish Processing Plant</v>
          </cell>
          <cell r="L79">
            <v>0</v>
          </cell>
          <cell r="M79">
            <v>0</v>
          </cell>
          <cell r="N79">
            <v>200</v>
          </cell>
          <cell r="O79">
            <v>0</v>
          </cell>
          <cell r="P79">
            <v>0</v>
          </cell>
          <cell r="Q79">
            <v>0</v>
          </cell>
          <cell r="R79">
            <v>200</v>
          </cell>
          <cell r="S79">
            <v>0</v>
          </cell>
          <cell r="T79">
            <v>0</v>
          </cell>
          <cell r="U79">
            <v>0</v>
          </cell>
          <cell r="V79">
            <v>200</v>
          </cell>
          <cell r="W79">
            <v>1000</v>
          </cell>
          <cell r="Z79">
            <v>0</v>
          </cell>
        </row>
        <row r="80">
          <cell r="A80" t="str">
            <v>PTNL</v>
          </cell>
          <cell r="C80" t="str">
            <v>Mt Olive Processing Plant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500</v>
          </cell>
          <cell r="W80">
            <v>0</v>
          </cell>
          <cell r="Z80">
            <v>0</v>
          </cell>
        </row>
        <row r="81">
          <cell r="A81" t="str">
            <v>Corporate</v>
          </cell>
          <cell r="C81" t="str">
            <v>Operations and Engineering</v>
          </cell>
          <cell r="L81">
            <v>400</v>
          </cell>
          <cell r="M81">
            <v>400</v>
          </cell>
          <cell r="N81">
            <v>400</v>
          </cell>
          <cell r="O81">
            <v>400</v>
          </cell>
          <cell r="P81">
            <v>400</v>
          </cell>
          <cell r="Q81">
            <v>400</v>
          </cell>
          <cell r="R81">
            <v>400</v>
          </cell>
          <cell r="S81">
            <v>400</v>
          </cell>
          <cell r="T81">
            <v>400</v>
          </cell>
          <cell r="U81">
            <v>400</v>
          </cell>
          <cell r="V81">
            <v>400</v>
          </cell>
          <cell r="W81">
            <v>400</v>
          </cell>
          <cell r="Z81">
            <v>800</v>
          </cell>
        </row>
        <row r="82">
          <cell r="A82" t="str">
            <v>Corporate</v>
          </cell>
          <cell r="C82" t="str">
            <v>Commercial</v>
          </cell>
          <cell r="L82">
            <v>300</v>
          </cell>
          <cell r="M82">
            <v>300</v>
          </cell>
          <cell r="N82">
            <v>300</v>
          </cell>
          <cell r="O82">
            <v>300</v>
          </cell>
          <cell r="P82">
            <v>300</v>
          </cell>
          <cell r="Q82">
            <v>300</v>
          </cell>
          <cell r="R82">
            <v>300</v>
          </cell>
          <cell r="S82">
            <v>300</v>
          </cell>
          <cell r="T82">
            <v>300</v>
          </cell>
          <cell r="U82">
            <v>300</v>
          </cell>
          <cell r="V82">
            <v>300</v>
          </cell>
          <cell r="W82">
            <v>300</v>
          </cell>
          <cell r="Z82">
            <v>600</v>
          </cell>
        </row>
        <row r="83">
          <cell r="A83" t="str">
            <v>PTNL</v>
          </cell>
          <cell r="C83" t="str">
            <v>Lincoln Parish Processing Plant</v>
          </cell>
          <cell r="L83">
            <v>0</v>
          </cell>
          <cell r="M83">
            <v>0</v>
          </cell>
          <cell r="N83">
            <v>200</v>
          </cell>
          <cell r="O83">
            <v>0</v>
          </cell>
          <cell r="P83">
            <v>200</v>
          </cell>
          <cell r="Q83">
            <v>0</v>
          </cell>
          <cell r="R83">
            <v>200</v>
          </cell>
          <cell r="S83">
            <v>0</v>
          </cell>
          <cell r="T83">
            <v>200</v>
          </cell>
          <cell r="U83">
            <v>0</v>
          </cell>
          <cell r="V83">
            <v>200</v>
          </cell>
          <cell r="W83">
            <v>0</v>
          </cell>
          <cell r="Z83">
            <v>0</v>
          </cell>
        </row>
        <row r="84">
          <cell r="A84" t="str">
            <v>PTNL</v>
          </cell>
          <cell r="C84" t="str">
            <v>Mt Olive Processing Plant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200</v>
          </cell>
          <cell r="S84">
            <v>200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Z84">
            <v>0</v>
          </cell>
        </row>
        <row r="85">
          <cell r="A85" t="str">
            <v>PTPB</v>
          </cell>
          <cell r="C85" t="str">
            <v>Executive - Permian</v>
          </cell>
          <cell r="L85">
            <v>500</v>
          </cell>
          <cell r="M85">
            <v>500</v>
          </cell>
          <cell r="N85">
            <v>500</v>
          </cell>
          <cell r="O85">
            <v>500</v>
          </cell>
          <cell r="P85">
            <v>500</v>
          </cell>
          <cell r="Q85">
            <v>500</v>
          </cell>
          <cell r="R85">
            <v>500</v>
          </cell>
          <cell r="S85">
            <v>500</v>
          </cell>
          <cell r="T85">
            <v>500</v>
          </cell>
          <cell r="U85">
            <v>500</v>
          </cell>
          <cell r="V85">
            <v>500</v>
          </cell>
          <cell r="W85">
            <v>500</v>
          </cell>
          <cell r="Z85">
            <v>1000</v>
          </cell>
        </row>
        <row r="86">
          <cell r="A86" t="str">
            <v>PTPB</v>
          </cell>
          <cell r="C86" t="str">
            <v>Pecos Gathering system</v>
          </cell>
          <cell r="L86">
            <v>1500</v>
          </cell>
          <cell r="M86">
            <v>1500</v>
          </cell>
          <cell r="N86">
            <v>1500</v>
          </cell>
          <cell r="O86">
            <v>1500</v>
          </cell>
          <cell r="P86">
            <v>1500</v>
          </cell>
          <cell r="Q86">
            <v>1500</v>
          </cell>
          <cell r="R86">
            <v>1500</v>
          </cell>
          <cell r="S86">
            <v>1500</v>
          </cell>
          <cell r="T86">
            <v>1500</v>
          </cell>
          <cell r="U86">
            <v>1500</v>
          </cell>
          <cell r="V86">
            <v>1500</v>
          </cell>
          <cell r="W86">
            <v>1500</v>
          </cell>
          <cell r="Z86">
            <v>3000</v>
          </cell>
        </row>
        <row r="87">
          <cell r="A87" t="str">
            <v>PTPB</v>
          </cell>
          <cell r="C87" t="str">
            <v>Pecos Processing Plant</v>
          </cell>
          <cell r="L87">
            <v>1500</v>
          </cell>
          <cell r="M87">
            <v>1500</v>
          </cell>
          <cell r="N87">
            <v>1500</v>
          </cell>
          <cell r="O87">
            <v>1500</v>
          </cell>
          <cell r="P87">
            <v>1500</v>
          </cell>
          <cell r="Q87">
            <v>1500</v>
          </cell>
          <cell r="R87">
            <v>1500</v>
          </cell>
          <cell r="S87">
            <v>1500</v>
          </cell>
          <cell r="T87">
            <v>1500</v>
          </cell>
          <cell r="U87">
            <v>1500</v>
          </cell>
          <cell r="V87">
            <v>1500</v>
          </cell>
          <cell r="W87">
            <v>1500</v>
          </cell>
          <cell r="Z87">
            <v>3000</v>
          </cell>
        </row>
        <row r="88">
          <cell r="A88" t="str">
            <v>Corporate</v>
          </cell>
          <cell r="C88" t="str">
            <v>Facility Services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10000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Z88">
            <v>0</v>
          </cell>
        </row>
        <row r="89">
          <cell r="A89" t="str">
            <v>Corporate</v>
          </cell>
          <cell r="C89" t="str">
            <v>Facility Services</v>
          </cell>
          <cell r="L89">
            <v>50</v>
          </cell>
          <cell r="M89">
            <v>50</v>
          </cell>
          <cell r="N89">
            <v>50</v>
          </cell>
          <cell r="O89">
            <v>50</v>
          </cell>
          <cell r="P89">
            <v>50</v>
          </cell>
          <cell r="Q89">
            <v>50</v>
          </cell>
          <cell r="R89">
            <v>50</v>
          </cell>
          <cell r="S89">
            <v>50</v>
          </cell>
          <cell r="T89">
            <v>50</v>
          </cell>
          <cell r="U89">
            <v>50</v>
          </cell>
          <cell r="V89">
            <v>50</v>
          </cell>
          <cell r="W89">
            <v>50</v>
          </cell>
          <cell r="Z89">
            <v>100</v>
          </cell>
        </row>
        <row r="90">
          <cell r="A90" t="str">
            <v>Corporate</v>
          </cell>
          <cell r="C90" t="str">
            <v>Facility Services</v>
          </cell>
          <cell r="L90">
            <v>544</v>
          </cell>
          <cell r="M90">
            <v>544</v>
          </cell>
          <cell r="N90">
            <v>544</v>
          </cell>
          <cell r="O90">
            <v>544</v>
          </cell>
          <cell r="P90">
            <v>544</v>
          </cell>
          <cell r="Q90">
            <v>544</v>
          </cell>
          <cell r="R90">
            <v>544</v>
          </cell>
          <cell r="S90">
            <v>544</v>
          </cell>
          <cell r="T90">
            <v>544</v>
          </cell>
          <cell r="U90">
            <v>544</v>
          </cell>
          <cell r="V90">
            <v>544</v>
          </cell>
          <cell r="W90">
            <v>544</v>
          </cell>
          <cell r="Z90">
            <v>1088</v>
          </cell>
        </row>
        <row r="91">
          <cell r="A91" t="str">
            <v>Corporate</v>
          </cell>
          <cell r="C91" t="str">
            <v>Operations and Engineering</v>
          </cell>
          <cell r="L91">
            <v>3000</v>
          </cell>
          <cell r="M91">
            <v>3000</v>
          </cell>
          <cell r="N91">
            <v>3000</v>
          </cell>
          <cell r="O91">
            <v>3000</v>
          </cell>
          <cell r="P91">
            <v>3000</v>
          </cell>
          <cell r="Q91">
            <v>3000</v>
          </cell>
          <cell r="R91">
            <v>3000</v>
          </cell>
          <cell r="S91">
            <v>3000</v>
          </cell>
          <cell r="T91">
            <v>3000</v>
          </cell>
          <cell r="U91">
            <v>3000</v>
          </cell>
          <cell r="V91">
            <v>3000</v>
          </cell>
          <cell r="W91">
            <v>3000</v>
          </cell>
          <cell r="Z91">
            <v>6000</v>
          </cell>
        </row>
        <row r="92">
          <cell r="A92" t="str">
            <v>Corporate</v>
          </cell>
          <cell r="C92" t="str">
            <v>Commercial</v>
          </cell>
          <cell r="L92">
            <v>14000</v>
          </cell>
          <cell r="M92">
            <v>14000</v>
          </cell>
          <cell r="N92">
            <v>14000</v>
          </cell>
          <cell r="O92">
            <v>14000</v>
          </cell>
          <cell r="P92">
            <v>14000</v>
          </cell>
          <cell r="Q92">
            <v>14000</v>
          </cell>
          <cell r="R92">
            <v>14000</v>
          </cell>
          <cell r="S92">
            <v>14000</v>
          </cell>
          <cell r="T92">
            <v>14000</v>
          </cell>
          <cell r="U92">
            <v>14000</v>
          </cell>
          <cell r="V92">
            <v>14000</v>
          </cell>
          <cell r="W92">
            <v>14000</v>
          </cell>
          <cell r="Z92">
            <v>28000</v>
          </cell>
        </row>
        <row r="93">
          <cell r="A93" t="str">
            <v>PTNL</v>
          </cell>
          <cell r="C93" t="str">
            <v>Lincoln Parish Processing Plant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25000</v>
          </cell>
          <cell r="V93">
            <v>0</v>
          </cell>
          <cell r="W93">
            <v>0</v>
          </cell>
          <cell r="Z93">
            <v>0</v>
          </cell>
        </row>
        <row r="94">
          <cell r="A94" t="str">
            <v>PTNL</v>
          </cell>
          <cell r="C94" t="str">
            <v>Lincoln Parish Processing Plant</v>
          </cell>
          <cell r="L94">
            <v>0</v>
          </cell>
          <cell r="M94">
            <v>0</v>
          </cell>
          <cell r="N94">
            <v>0</v>
          </cell>
          <cell r="O94">
            <v>5000</v>
          </cell>
          <cell r="P94">
            <v>0</v>
          </cell>
          <cell r="Q94">
            <v>0</v>
          </cell>
          <cell r="R94">
            <v>15000</v>
          </cell>
          <cell r="S94">
            <v>0</v>
          </cell>
          <cell r="T94">
            <v>15000</v>
          </cell>
          <cell r="U94">
            <v>0</v>
          </cell>
          <cell r="V94">
            <v>15000</v>
          </cell>
          <cell r="W94">
            <v>0</v>
          </cell>
          <cell r="Z94">
            <v>0</v>
          </cell>
        </row>
        <row r="95">
          <cell r="A95" t="str">
            <v>PTNL</v>
          </cell>
          <cell r="C95" t="str">
            <v>Lincoln Parish Processing Plant</v>
          </cell>
          <cell r="L95">
            <v>0</v>
          </cell>
          <cell r="M95">
            <v>0</v>
          </cell>
          <cell r="N95">
            <v>1000</v>
          </cell>
          <cell r="O95">
            <v>1000</v>
          </cell>
          <cell r="P95">
            <v>1000</v>
          </cell>
          <cell r="Q95">
            <v>1000</v>
          </cell>
          <cell r="R95">
            <v>1000</v>
          </cell>
          <cell r="S95">
            <v>1000</v>
          </cell>
          <cell r="T95">
            <v>1000</v>
          </cell>
          <cell r="U95">
            <v>1000</v>
          </cell>
          <cell r="V95">
            <v>0</v>
          </cell>
          <cell r="W95">
            <v>0</v>
          </cell>
          <cell r="Z95">
            <v>0</v>
          </cell>
        </row>
        <row r="96">
          <cell r="A96" t="str">
            <v>PTNL</v>
          </cell>
          <cell r="C96" t="str">
            <v>Lincoln Parish Processing Plant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20000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Z96">
            <v>0</v>
          </cell>
        </row>
        <row r="97">
          <cell r="A97" t="str">
            <v>PTNL</v>
          </cell>
          <cell r="C97" t="str">
            <v>Lincoln Parish Processing Plant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50000</v>
          </cell>
          <cell r="U97">
            <v>0</v>
          </cell>
          <cell r="V97">
            <v>0</v>
          </cell>
          <cell r="W97">
            <v>0</v>
          </cell>
          <cell r="Z97">
            <v>0</v>
          </cell>
        </row>
        <row r="98">
          <cell r="A98" t="str">
            <v>PTNL</v>
          </cell>
          <cell r="C98" t="str">
            <v>Lincoln Parish Processing Plant</v>
          </cell>
          <cell r="L98">
            <v>3985</v>
          </cell>
          <cell r="M98">
            <v>3985</v>
          </cell>
          <cell r="N98">
            <v>3985</v>
          </cell>
          <cell r="O98">
            <v>3985</v>
          </cell>
          <cell r="P98">
            <v>3985</v>
          </cell>
          <cell r="Q98">
            <v>3985</v>
          </cell>
          <cell r="R98">
            <v>3985</v>
          </cell>
          <cell r="S98">
            <v>3985</v>
          </cell>
          <cell r="T98">
            <v>3985</v>
          </cell>
          <cell r="U98">
            <v>3985</v>
          </cell>
          <cell r="V98">
            <v>3985</v>
          </cell>
          <cell r="W98">
            <v>3985</v>
          </cell>
          <cell r="Z98">
            <v>7970</v>
          </cell>
        </row>
        <row r="99">
          <cell r="A99" t="str">
            <v>PTNL</v>
          </cell>
          <cell r="C99" t="str">
            <v>Lincoln Parish Processing Plant</v>
          </cell>
          <cell r="L99">
            <v>0</v>
          </cell>
          <cell r="M99">
            <v>0</v>
          </cell>
          <cell r="N99">
            <v>0</v>
          </cell>
          <cell r="O99">
            <v>2500</v>
          </cell>
          <cell r="P99">
            <v>2500</v>
          </cell>
          <cell r="Q99">
            <v>2500</v>
          </cell>
          <cell r="R99">
            <v>2500</v>
          </cell>
          <cell r="S99">
            <v>2500</v>
          </cell>
          <cell r="T99">
            <v>2500</v>
          </cell>
          <cell r="U99">
            <v>2500</v>
          </cell>
          <cell r="V99">
            <v>2500</v>
          </cell>
          <cell r="W99">
            <v>2500</v>
          </cell>
          <cell r="Z99">
            <v>0</v>
          </cell>
        </row>
        <row r="100">
          <cell r="A100" t="str">
            <v>PTNL</v>
          </cell>
          <cell r="C100" t="str">
            <v>Lincoln Parish Processing Plant</v>
          </cell>
          <cell r="L100">
            <v>0</v>
          </cell>
          <cell r="M100">
            <v>0</v>
          </cell>
          <cell r="N100">
            <v>0</v>
          </cell>
          <cell r="O100">
            <v>5000</v>
          </cell>
          <cell r="P100">
            <v>5000</v>
          </cell>
          <cell r="Q100">
            <v>5000</v>
          </cell>
          <cell r="R100">
            <v>5000</v>
          </cell>
          <cell r="S100">
            <v>5000</v>
          </cell>
          <cell r="T100">
            <v>5000</v>
          </cell>
          <cell r="U100">
            <v>5000</v>
          </cell>
          <cell r="V100">
            <v>5000</v>
          </cell>
          <cell r="W100">
            <v>5000</v>
          </cell>
          <cell r="Z100">
            <v>0</v>
          </cell>
        </row>
        <row r="101">
          <cell r="A101" t="str">
            <v>PTNL</v>
          </cell>
          <cell r="C101" t="str">
            <v>Lincoln Parish Processing Plant</v>
          </cell>
          <cell r="L101">
            <v>0</v>
          </cell>
          <cell r="M101">
            <v>0</v>
          </cell>
          <cell r="N101">
            <v>0</v>
          </cell>
          <cell r="O101">
            <v>3000</v>
          </cell>
          <cell r="P101">
            <v>3000</v>
          </cell>
          <cell r="Q101">
            <v>3000</v>
          </cell>
          <cell r="R101">
            <v>3000</v>
          </cell>
          <cell r="S101">
            <v>3000</v>
          </cell>
          <cell r="T101">
            <v>3000</v>
          </cell>
          <cell r="U101">
            <v>3000</v>
          </cell>
          <cell r="V101">
            <v>3000</v>
          </cell>
          <cell r="W101">
            <v>3000</v>
          </cell>
          <cell r="Z101">
            <v>0</v>
          </cell>
        </row>
        <row r="102">
          <cell r="A102" t="str">
            <v>PTNL</v>
          </cell>
          <cell r="C102" t="str">
            <v>Lincoln Parish Processing Plant</v>
          </cell>
          <cell r="L102">
            <v>0</v>
          </cell>
          <cell r="M102">
            <v>0</v>
          </cell>
          <cell r="N102">
            <v>0</v>
          </cell>
          <cell r="O102">
            <v>15000</v>
          </cell>
          <cell r="P102">
            <v>15000</v>
          </cell>
          <cell r="Q102">
            <v>15000</v>
          </cell>
          <cell r="R102">
            <v>15000</v>
          </cell>
          <cell r="S102">
            <v>20000</v>
          </cell>
          <cell r="T102">
            <v>20000</v>
          </cell>
          <cell r="U102">
            <v>20000</v>
          </cell>
          <cell r="V102">
            <v>20000</v>
          </cell>
          <cell r="W102">
            <v>0</v>
          </cell>
          <cell r="Z102">
            <v>0</v>
          </cell>
        </row>
        <row r="103">
          <cell r="A103" t="str">
            <v>PTNL</v>
          </cell>
          <cell r="C103" t="str">
            <v>Lincoln Parish Processing Plant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6500</v>
          </cell>
          <cell r="R103">
            <v>0</v>
          </cell>
          <cell r="S103">
            <v>0</v>
          </cell>
          <cell r="T103">
            <v>3500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</row>
        <row r="104">
          <cell r="A104" t="str">
            <v>PTNL</v>
          </cell>
          <cell r="C104" t="str">
            <v>Lincoln Parish Processing Plant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100000</v>
          </cell>
          <cell r="U104">
            <v>0</v>
          </cell>
          <cell r="V104">
            <v>0</v>
          </cell>
          <cell r="W104">
            <v>0</v>
          </cell>
          <cell r="Z104">
            <v>0</v>
          </cell>
        </row>
        <row r="105">
          <cell r="A105" t="str">
            <v>PTNL</v>
          </cell>
          <cell r="C105" t="str">
            <v>Lincoln Parish Processing Plant</v>
          </cell>
          <cell r="L105">
            <v>0</v>
          </cell>
          <cell r="M105">
            <v>0</v>
          </cell>
          <cell r="N105">
            <v>0</v>
          </cell>
          <cell r="O105">
            <v>2500</v>
          </cell>
          <cell r="P105">
            <v>0</v>
          </cell>
          <cell r="Q105">
            <v>2500</v>
          </cell>
          <cell r="R105">
            <v>0</v>
          </cell>
          <cell r="S105">
            <v>2500</v>
          </cell>
          <cell r="T105">
            <v>0</v>
          </cell>
          <cell r="U105">
            <v>2500</v>
          </cell>
          <cell r="V105">
            <v>0</v>
          </cell>
          <cell r="W105">
            <v>0</v>
          </cell>
          <cell r="Z105">
            <v>0</v>
          </cell>
        </row>
        <row r="106">
          <cell r="A106" t="str">
            <v>PTNL</v>
          </cell>
          <cell r="C106" t="str">
            <v>Mt Olive Processing Plant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5000</v>
          </cell>
          <cell r="V106">
            <v>0</v>
          </cell>
          <cell r="W106">
            <v>0</v>
          </cell>
          <cell r="Z106">
            <v>0</v>
          </cell>
        </row>
        <row r="107">
          <cell r="A107" t="str">
            <v>PTNL</v>
          </cell>
          <cell r="C107" t="str">
            <v>Mt Olive Processing Plant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5000</v>
          </cell>
          <cell r="S107">
            <v>0</v>
          </cell>
          <cell r="T107">
            <v>0</v>
          </cell>
          <cell r="U107">
            <v>15000</v>
          </cell>
          <cell r="V107">
            <v>0</v>
          </cell>
          <cell r="W107">
            <v>0</v>
          </cell>
          <cell r="Z107">
            <v>0</v>
          </cell>
        </row>
        <row r="108">
          <cell r="A108" t="str">
            <v>PTNL</v>
          </cell>
          <cell r="C108" t="str">
            <v>Mt Olive Processing Plant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500</v>
          </cell>
          <cell r="W108">
            <v>0</v>
          </cell>
          <cell r="Z108">
            <v>0</v>
          </cell>
        </row>
        <row r="109">
          <cell r="A109" t="str">
            <v>PTNL</v>
          </cell>
          <cell r="C109" t="str">
            <v>Mt Olive Processing Plant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500</v>
          </cell>
          <cell r="W109">
            <v>0</v>
          </cell>
          <cell r="Z109">
            <v>0</v>
          </cell>
        </row>
        <row r="110">
          <cell r="A110" t="str">
            <v>PTNL</v>
          </cell>
          <cell r="C110" t="str">
            <v>Mt Olive Processing Plant</v>
          </cell>
          <cell r="L110">
            <v>0</v>
          </cell>
          <cell r="M110">
            <v>0</v>
          </cell>
          <cell r="N110">
            <v>0</v>
          </cell>
          <cell r="O110">
            <v>1000</v>
          </cell>
          <cell r="P110">
            <v>1000</v>
          </cell>
          <cell r="Q110">
            <v>1000</v>
          </cell>
          <cell r="R110">
            <v>1000</v>
          </cell>
          <cell r="S110">
            <v>1000</v>
          </cell>
          <cell r="T110">
            <v>1000</v>
          </cell>
          <cell r="U110">
            <v>1000</v>
          </cell>
          <cell r="V110">
            <v>1000</v>
          </cell>
          <cell r="W110">
            <v>1000</v>
          </cell>
          <cell r="Z110">
            <v>0</v>
          </cell>
        </row>
        <row r="111">
          <cell r="A111" t="str">
            <v>PTNL</v>
          </cell>
          <cell r="C111" t="str">
            <v>Mt Olive Processing Plant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2500</v>
          </cell>
          <cell r="V111">
            <v>2500</v>
          </cell>
          <cell r="W111">
            <v>2500</v>
          </cell>
          <cell r="Z111">
            <v>0</v>
          </cell>
        </row>
        <row r="112">
          <cell r="A112" t="str">
            <v>PTNL</v>
          </cell>
          <cell r="C112" t="str">
            <v>Mt Olive Processing Plant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5000</v>
          </cell>
          <cell r="Z112">
            <v>0</v>
          </cell>
        </row>
        <row r="113">
          <cell r="A113" t="str">
            <v>PTNL</v>
          </cell>
          <cell r="C113" t="str">
            <v>Mt Olive Processing Plant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2500</v>
          </cell>
          <cell r="Z113">
            <v>0</v>
          </cell>
        </row>
        <row r="114">
          <cell r="A114" t="str">
            <v>PTNL</v>
          </cell>
          <cell r="C114" t="str">
            <v>Mt Olive Processing Plant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2500</v>
          </cell>
          <cell r="U114">
            <v>0</v>
          </cell>
          <cell r="V114">
            <v>2500</v>
          </cell>
          <cell r="W114">
            <v>0</v>
          </cell>
          <cell r="Z114">
            <v>0</v>
          </cell>
        </row>
        <row r="115">
          <cell r="A115" t="str">
            <v>PTPB</v>
          </cell>
          <cell r="C115" t="str">
            <v>Pecos Gathering system</v>
          </cell>
          <cell r="L115">
            <v>3000</v>
          </cell>
          <cell r="M115">
            <v>3000</v>
          </cell>
          <cell r="N115">
            <v>3000</v>
          </cell>
          <cell r="O115">
            <v>3000</v>
          </cell>
          <cell r="P115">
            <v>3000</v>
          </cell>
          <cell r="Q115">
            <v>3000</v>
          </cell>
          <cell r="R115">
            <v>3000</v>
          </cell>
          <cell r="S115">
            <v>3000</v>
          </cell>
          <cell r="T115">
            <v>3000</v>
          </cell>
          <cell r="U115">
            <v>3000</v>
          </cell>
          <cell r="V115">
            <v>3000</v>
          </cell>
          <cell r="W115">
            <v>3000</v>
          </cell>
          <cell r="Z115">
            <v>6000</v>
          </cell>
        </row>
        <row r="116">
          <cell r="A116" t="str">
            <v>PTPB</v>
          </cell>
          <cell r="C116" t="str">
            <v>Pecos Processing Plant</v>
          </cell>
          <cell r="L116">
            <v>3000</v>
          </cell>
          <cell r="M116">
            <v>3000</v>
          </cell>
          <cell r="N116">
            <v>3000</v>
          </cell>
          <cell r="O116">
            <v>3000</v>
          </cell>
          <cell r="P116">
            <v>3000</v>
          </cell>
          <cell r="Q116">
            <v>3000</v>
          </cell>
          <cell r="R116">
            <v>3000</v>
          </cell>
          <cell r="S116">
            <v>3000</v>
          </cell>
          <cell r="T116">
            <v>3000</v>
          </cell>
          <cell r="U116">
            <v>3000</v>
          </cell>
          <cell r="V116">
            <v>3000</v>
          </cell>
          <cell r="W116">
            <v>3000</v>
          </cell>
          <cell r="Z116">
            <v>6000</v>
          </cell>
        </row>
        <row r="117">
          <cell r="A117" t="str">
            <v>PTNL</v>
          </cell>
          <cell r="C117" t="str">
            <v>Lincoln Parish Processing Plant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10000</v>
          </cell>
          <cell r="T117">
            <v>0</v>
          </cell>
          <cell r="U117">
            <v>0</v>
          </cell>
          <cell r="V117">
            <v>10000</v>
          </cell>
          <cell r="W117">
            <v>0</v>
          </cell>
          <cell r="Z117">
            <v>0</v>
          </cell>
        </row>
        <row r="118">
          <cell r="A118" t="str">
            <v>PTNL</v>
          </cell>
          <cell r="C118" t="str">
            <v>Mt Olive Processing Plant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5000</v>
          </cell>
          <cell r="Z118">
            <v>0</v>
          </cell>
        </row>
        <row r="119">
          <cell r="A119" t="str">
            <v>Corporate</v>
          </cell>
          <cell r="C119" t="str">
            <v>Executive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Z119">
            <v>0</v>
          </cell>
        </row>
        <row r="120">
          <cell r="A120" t="str">
            <v>Corporate</v>
          </cell>
          <cell r="C120" t="str">
            <v>Human Resources</v>
          </cell>
          <cell r="L120">
            <v>4700</v>
          </cell>
          <cell r="M120">
            <v>3500</v>
          </cell>
          <cell r="N120">
            <v>3500</v>
          </cell>
          <cell r="O120">
            <v>3500</v>
          </cell>
          <cell r="P120">
            <v>3500</v>
          </cell>
          <cell r="Q120">
            <v>3500</v>
          </cell>
          <cell r="R120">
            <v>4700</v>
          </cell>
          <cell r="S120">
            <v>4100</v>
          </cell>
          <cell r="T120">
            <v>4100</v>
          </cell>
          <cell r="U120">
            <v>4100</v>
          </cell>
          <cell r="V120">
            <v>4100</v>
          </cell>
          <cell r="W120">
            <v>4100</v>
          </cell>
          <cell r="Z120">
            <v>8200</v>
          </cell>
        </row>
        <row r="121">
          <cell r="A121" t="str">
            <v>Corporate</v>
          </cell>
          <cell r="C121" t="str">
            <v>Human Resources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20000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Z121">
            <v>0</v>
          </cell>
        </row>
        <row r="122">
          <cell r="A122" t="str">
            <v>Corporate</v>
          </cell>
          <cell r="C122" t="str">
            <v>Human Resources</v>
          </cell>
          <cell r="L122">
            <v>0</v>
          </cell>
          <cell r="M122">
            <v>0</v>
          </cell>
          <cell r="N122">
            <v>25000</v>
          </cell>
          <cell r="O122">
            <v>0</v>
          </cell>
          <cell r="P122">
            <v>0</v>
          </cell>
          <cell r="Q122">
            <v>25000</v>
          </cell>
          <cell r="R122">
            <v>0</v>
          </cell>
          <cell r="S122">
            <v>0</v>
          </cell>
          <cell r="T122">
            <v>25000</v>
          </cell>
          <cell r="U122">
            <v>0</v>
          </cell>
          <cell r="V122">
            <v>0</v>
          </cell>
          <cell r="W122">
            <v>0</v>
          </cell>
          <cell r="Z122">
            <v>0</v>
          </cell>
        </row>
        <row r="123">
          <cell r="A123" t="str">
            <v>Corporate</v>
          </cell>
          <cell r="C123" t="str">
            <v>Human Resources</v>
          </cell>
          <cell r="L123">
            <v>390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400</v>
          </cell>
          <cell r="W123">
            <v>0</v>
          </cell>
          <cell r="Z123">
            <v>390</v>
          </cell>
        </row>
        <row r="124">
          <cell r="A124" t="str">
            <v>Corporate</v>
          </cell>
          <cell r="C124" t="str">
            <v>Human Resources</v>
          </cell>
          <cell r="L124">
            <v>0</v>
          </cell>
          <cell r="M124">
            <v>0</v>
          </cell>
          <cell r="N124">
            <v>4569.25</v>
          </cell>
          <cell r="O124">
            <v>0</v>
          </cell>
          <cell r="P124">
            <v>0</v>
          </cell>
          <cell r="Q124">
            <v>4569.25</v>
          </cell>
          <cell r="R124">
            <v>0</v>
          </cell>
          <cell r="S124">
            <v>0</v>
          </cell>
          <cell r="T124">
            <v>4569.25</v>
          </cell>
          <cell r="U124">
            <v>0</v>
          </cell>
          <cell r="V124">
            <v>0</v>
          </cell>
          <cell r="W124">
            <v>4569.25</v>
          </cell>
          <cell r="Z124">
            <v>0</v>
          </cell>
        </row>
        <row r="125">
          <cell r="A125" t="str">
            <v>Corporate</v>
          </cell>
          <cell r="C125" t="str">
            <v>Human Resources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Z125">
            <v>0</v>
          </cell>
        </row>
        <row r="126">
          <cell r="A126" t="str">
            <v>Corporate</v>
          </cell>
          <cell r="C126" t="str">
            <v>Human Resources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Z126">
            <v>0</v>
          </cell>
        </row>
        <row r="127">
          <cell r="A127" t="str">
            <v>Corporate</v>
          </cell>
          <cell r="C127" t="str">
            <v>Legal</v>
          </cell>
          <cell r="L127">
            <v>8333.3333333333339</v>
          </cell>
          <cell r="M127">
            <v>8333.3333333333339</v>
          </cell>
          <cell r="N127">
            <v>8333.3333333333339</v>
          </cell>
          <cell r="O127">
            <v>8333.3333333333339</v>
          </cell>
          <cell r="P127">
            <v>8333.3333333333339</v>
          </cell>
          <cell r="Q127">
            <v>8333.3333333333339</v>
          </cell>
          <cell r="R127">
            <v>8333.3333333333339</v>
          </cell>
          <cell r="S127">
            <v>8333.3333333333339</v>
          </cell>
          <cell r="T127">
            <v>8333.3333333333339</v>
          </cell>
          <cell r="U127">
            <v>8333.3333333333339</v>
          </cell>
          <cell r="V127">
            <v>8333.3333333333339</v>
          </cell>
          <cell r="W127">
            <v>8333.3333333333339</v>
          </cell>
          <cell r="Z127">
            <v>16666.666666666668</v>
          </cell>
        </row>
        <row r="128">
          <cell r="A128" t="str">
            <v>Corporate</v>
          </cell>
          <cell r="C128" t="str">
            <v>Legal</v>
          </cell>
          <cell r="L128">
            <v>4166.666666666667</v>
          </cell>
          <cell r="M128">
            <v>4166.666666666667</v>
          </cell>
          <cell r="N128">
            <v>4166.666666666667</v>
          </cell>
          <cell r="O128">
            <v>4166.666666666667</v>
          </cell>
          <cell r="P128">
            <v>4166.666666666667</v>
          </cell>
          <cell r="Q128">
            <v>4166.666666666667</v>
          </cell>
          <cell r="R128">
            <v>4166.666666666667</v>
          </cell>
          <cell r="S128">
            <v>4166.666666666667</v>
          </cell>
          <cell r="T128">
            <v>4166.666666666667</v>
          </cell>
          <cell r="U128">
            <v>4166.666666666667</v>
          </cell>
          <cell r="V128">
            <v>4166.666666666667</v>
          </cell>
          <cell r="W128">
            <v>4166.666666666667</v>
          </cell>
          <cell r="Z128">
            <v>8333.3333333333339</v>
          </cell>
        </row>
        <row r="129">
          <cell r="A129" t="str">
            <v>Corporate</v>
          </cell>
          <cell r="C129" t="str">
            <v>Legal</v>
          </cell>
          <cell r="L129">
            <v>4166.666666666667</v>
          </cell>
          <cell r="M129">
            <v>4166.666666666667</v>
          </cell>
          <cell r="N129">
            <v>4166.666666666667</v>
          </cell>
          <cell r="O129">
            <v>4166.666666666667</v>
          </cell>
          <cell r="P129">
            <v>4166.666666666667</v>
          </cell>
          <cell r="Q129">
            <v>4166.666666666667</v>
          </cell>
          <cell r="R129">
            <v>4166.666666666667</v>
          </cell>
          <cell r="S129">
            <v>4166.666666666667</v>
          </cell>
          <cell r="T129">
            <v>4166.666666666667</v>
          </cell>
          <cell r="U129">
            <v>4166.666666666667</v>
          </cell>
          <cell r="V129">
            <v>4166.666666666667</v>
          </cell>
          <cell r="W129">
            <v>4166.666666666667</v>
          </cell>
          <cell r="Z129">
            <v>8333.3333333333339</v>
          </cell>
        </row>
        <row r="130">
          <cell r="A130" t="str">
            <v>Corporate</v>
          </cell>
          <cell r="C130" t="str">
            <v>Legal</v>
          </cell>
          <cell r="L130">
            <v>5000</v>
          </cell>
          <cell r="M130">
            <v>5000</v>
          </cell>
          <cell r="N130">
            <v>5000</v>
          </cell>
          <cell r="O130">
            <v>5000</v>
          </cell>
          <cell r="P130">
            <v>5000</v>
          </cell>
          <cell r="Q130">
            <v>5000</v>
          </cell>
          <cell r="R130">
            <v>5000</v>
          </cell>
          <cell r="S130">
            <v>5000</v>
          </cell>
          <cell r="T130">
            <v>5000</v>
          </cell>
          <cell r="U130">
            <v>5000</v>
          </cell>
          <cell r="V130">
            <v>5000</v>
          </cell>
          <cell r="W130">
            <v>5000</v>
          </cell>
          <cell r="Z130">
            <v>10000</v>
          </cell>
        </row>
        <row r="131">
          <cell r="A131" t="str">
            <v>Corporate</v>
          </cell>
          <cell r="C131" t="str">
            <v>IT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</row>
        <row r="132">
          <cell r="A132" t="str">
            <v>Corporate</v>
          </cell>
          <cell r="C132" t="str">
            <v>IT</v>
          </cell>
          <cell r="L132">
            <v>4660</v>
          </cell>
          <cell r="M132">
            <v>4660</v>
          </cell>
          <cell r="N132">
            <v>4840</v>
          </cell>
          <cell r="O132">
            <v>4975</v>
          </cell>
          <cell r="P132">
            <v>4975</v>
          </cell>
          <cell r="Q132">
            <v>4975</v>
          </cell>
          <cell r="R132">
            <v>5110</v>
          </cell>
          <cell r="S132">
            <v>5335</v>
          </cell>
          <cell r="T132">
            <v>5335</v>
          </cell>
          <cell r="U132">
            <v>5470</v>
          </cell>
          <cell r="V132">
            <v>5470</v>
          </cell>
          <cell r="W132">
            <v>5470</v>
          </cell>
          <cell r="Z132">
            <v>9320</v>
          </cell>
        </row>
        <row r="133">
          <cell r="A133" t="str">
            <v>Corporate</v>
          </cell>
          <cell r="C133" t="str">
            <v>IT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5000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</row>
        <row r="134">
          <cell r="A134" t="str">
            <v>Corporate</v>
          </cell>
          <cell r="C134" t="str">
            <v>Operations and Engineering</v>
          </cell>
          <cell r="L134">
            <v>0</v>
          </cell>
          <cell r="M134">
            <v>0</v>
          </cell>
          <cell r="N134">
            <v>15000</v>
          </cell>
          <cell r="O134">
            <v>50000</v>
          </cell>
          <cell r="P134">
            <v>15000</v>
          </cell>
          <cell r="Q134">
            <v>15000</v>
          </cell>
          <cell r="R134">
            <v>0</v>
          </cell>
          <cell r="S134">
            <v>0</v>
          </cell>
          <cell r="T134">
            <v>0</v>
          </cell>
          <cell r="U134">
            <v>15000</v>
          </cell>
          <cell r="V134">
            <v>15000</v>
          </cell>
          <cell r="W134">
            <v>0</v>
          </cell>
          <cell r="Z134">
            <v>0</v>
          </cell>
        </row>
        <row r="135">
          <cell r="A135" t="str">
            <v>Corporate</v>
          </cell>
          <cell r="C135" t="str">
            <v>Commercial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10000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Z135">
            <v>0</v>
          </cell>
        </row>
        <row r="136">
          <cell r="A136" t="str">
            <v>Corporate</v>
          </cell>
          <cell r="C136" t="str">
            <v>Accounting</v>
          </cell>
          <cell r="L136">
            <v>15000</v>
          </cell>
          <cell r="M136">
            <v>15000</v>
          </cell>
          <cell r="N136">
            <v>15000</v>
          </cell>
          <cell r="O136">
            <v>15000</v>
          </cell>
          <cell r="P136">
            <v>15000</v>
          </cell>
          <cell r="Q136">
            <v>15000</v>
          </cell>
          <cell r="R136">
            <v>15000</v>
          </cell>
          <cell r="S136">
            <v>15000</v>
          </cell>
          <cell r="T136">
            <v>15000</v>
          </cell>
          <cell r="U136">
            <v>15000</v>
          </cell>
          <cell r="V136">
            <v>15000</v>
          </cell>
          <cell r="W136">
            <v>15000</v>
          </cell>
          <cell r="Z136">
            <v>30000</v>
          </cell>
        </row>
        <row r="137">
          <cell r="A137" t="str">
            <v>Corporate</v>
          </cell>
          <cell r="C137" t="str">
            <v>Accounting</v>
          </cell>
          <cell r="L137">
            <v>32083.333333333332</v>
          </cell>
          <cell r="M137">
            <v>32083.333333333332</v>
          </cell>
          <cell r="N137">
            <v>32083.333333333332</v>
          </cell>
          <cell r="O137">
            <v>32083.333333333332</v>
          </cell>
          <cell r="P137">
            <v>32083.333333333332</v>
          </cell>
          <cell r="Q137">
            <v>32083.333333333332</v>
          </cell>
          <cell r="R137">
            <v>32083.333333333332</v>
          </cell>
          <cell r="S137">
            <v>32083.333333333332</v>
          </cell>
          <cell r="T137">
            <v>32083.333333333332</v>
          </cell>
          <cell r="U137">
            <v>32083.333333333332</v>
          </cell>
          <cell r="V137">
            <v>32083.333333333332</v>
          </cell>
          <cell r="W137">
            <v>32083.333333333332</v>
          </cell>
          <cell r="Z137">
            <v>64166.666666666664</v>
          </cell>
        </row>
        <row r="138">
          <cell r="A138" t="str">
            <v>Corporate</v>
          </cell>
          <cell r="C138" t="str">
            <v>Accounting</v>
          </cell>
          <cell r="L138">
            <v>0</v>
          </cell>
          <cell r="M138">
            <v>8250</v>
          </cell>
          <cell r="N138">
            <v>0</v>
          </cell>
          <cell r="O138">
            <v>0</v>
          </cell>
          <cell r="P138">
            <v>0</v>
          </cell>
          <cell r="Q138">
            <v>8250</v>
          </cell>
          <cell r="R138">
            <v>0</v>
          </cell>
          <cell r="S138">
            <v>0</v>
          </cell>
          <cell r="T138">
            <v>8250</v>
          </cell>
          <cell r="U138">
            <v>0</v>
          </cell>
          <cell r="V138">
            <v>0</v>
          </cell>
          <cell r="W138">
            <v>8250</v>
          </cell>
          <cell r="Z138">
            <v>8250</v>
          </cell>
        </row>
        <row r="139">
          <cell r="A139" t="str">
            <v>Corporate</v>
          </cell>
          <cell r="C139" t="str">
            <v>Tax</v>
          </cell>
          <cell r="L139">
            <v>0</v>
          </cell>
          <cell r="M139">
            <v>0</v>
          </cell>
          <cell r="N139">
            <v>16688</v>
          </cell>
          <cell r="O139">
            <v>0</v>
          </cell>
          <cell r="P139">
            <v>0</v>
          </cell>
          <cell r="Q139">
            <v>16688</v>
          </cell>
          <cell r="R139">
            <v>0</v>
          </cell>
          <cell r="S139">
            <v>0</v>
          </cell>
          <cell r="T139">
            <v>16688</v>
          </cell>
          <cell r="U139">
            <v>0</v>
          </cell>
          <cell r="V139">
            <v>0</v>
          </cell>
          <cell r="W139">
            <v>16688</v>
          </cell>
          <cell r="Z139">
            <v>0</v>
          </cell>
        </row>
        <row r="140">
          <cell r="A140" t="str">
            <v>Corporate</v>
          </cell>
          <cell r="C140" t="str">
            <v>Tax</v>
          </cell>
          <cell r="L140">
            <v>0</v>
          </cell>
          <cell r="M140">
            <v>0</v>
          </cell>
          <cell r="N140">
            <v>9000</v>
          </cell>
          <cell r="O140">
            <v>0</v>
          </cell>
          <cell r="P140">
            <v>0</v>
          </cell>
          <cell r="Q140">
            <v>9000</v>
          </cell>
          <cell r="R140">
            <v>0</v>
          </cell>
          <cell r="S140">
            <v>0</v>
          </cell>
          <cell r="T140">
            <v>9000</v>
          </cell>
          <cell r="U140">
            <v>0</v>
          </cell>
          <cell r="V140">
            <v>0</v>
          </cell>
          <cell r="W140">
            <v>9000</v>
          </cell>
          <cell r="Z140">
            <v>0</v>
          </cell>
        </row>
        <row r="141">
          <cell r="A141" t="str">
            <v>Corporate</v>
          </cell>
          <cell r="C141" t="str">
            <v>Tax</v>
          </cell>
          <cell r="L141">
            <v>0</v>
          </cell>
          <cell r="M141">
            <v>0</v>
          </cell>
          <cell r="N141">
            <v>7500</v>
          </cell>
          <cell r="O141">
            <v>0</v>
          </cell>
          <cell r="P141">
            <v>0</v>
          </cell>
          <cell r="Q141">
            <v>7500</v>
          </cell>
          <cell r="R141">
            <v>0</v>
          </cell>
          <cell r="S141">
            <v>0</v>
          </cell>
          <cell r="T141">
            <v>7500</v>
          </cell>
          <cell r="U141">
            <v>0</v>
          </cell>
          <cell r="V141">
            <v>0</v>
          </cell>
          <cell r="W141">
            <v>7500</v>
          </cell>
          <cell r="Z141">
            <v>0</v>
          </cell>
        </row>
        <row r="142">
          <cell r="A142" t="str">
            <v>Corporate</v>
          </cell>
          <cell r="C142" t="str">
            <v>Tax</v>
          </cell>
          <cell r="L142">
            <v>0</v>
          </cell>
          <cell r="M142">
            <v>0</v>
          </cell>
          <cell r="N142">
            <v>0</v>
          </cell>
          <cell r="O142">
            <v>7200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Z142">
            <v>0</v>
          </cell>
        </row>
        <row r="143">
          <cell r="A143" t="str">
            <v>Corporate</v>
          </cell>
          <cell r="C143" t="str">
            <v>Governance</v>
          </cell>
          <cell r="L143">
            <v>8333.3333333333339</v>
          </cell>
          <cell r="M143">
            <v>8333.3333333333339</v>
          </cell>
          <cell r="N143">
            <v>8333.3333333333339</v>
          </cell>
          <cell r="O143">
            <v>8333.3333333333339</v>
          </cell>
          <cell r="P143">
            <v>8333.3333333333339</v>
          </cell>
          <cell r="Q143">
            <v>8333.3333333333339</v>
          </cell>
          <cell r="R143">
            <v>8333.3333333333339</v>
          </cell>
          <cell r="S143">
            <v>8333.3333333333339</v>
          </cell>
          <cell r="T143">
            <v>8333.3333333333339</v>
          </cell>
          <cell r="U143">
            <v>8333.3333333333339</v>
          </cell>
          <cell r="V143">
            <v>8333.3333333333339</v>
          </cell>
          <cell r="W143">
            <v>8333.3333333333339</v>
          </cell>
          <cell r="Z143">
            <v>16666.666666666668</v>
          </cell>
        </row>
        <row r="144">
          <cell r="A144" t="str">
            <v>Corporate</v>
          </cell>
          <cell r="C144" t="str">
            <v>Governance</v>
          </cell>
          <cell r="L144">
            <v>8333.3333333333339</v>
          </cell>
          <cell r="M144">
            <v>8333.3333333333339</v>
          </cell>
          <cell r="N144">
            <v>8333.3333333333339</v>
          </cell>
          <cell r="O144">
            <v>8333.3333333333339</v>
          </cell>
          <cell r="P144">
            <v>8333.3333333333339</v>
          </cell>
          <cell r="Q144">
            <v>8333.3333333333339</v>
          </cell>
          <cell r="R144">
            <v>8333.3333333333339</v>
          </cell>
          <cell r="S144">
            <v>8333.3333333333339</v>
          </cell>
          <cell r="T144">
            <v>8333.3333333333339</v>
          </cell>
          <cell r="U144">
            <v>8333.3333333333339</v>
          </cell>
          <cell r="V144">
            <v>8333.3333333333339</v>
          </cell>
          <cell r="W144">
            <v>8333.3333333333339</v>
          </cell>
          <cell r="Z144">
            <v>16666.666666666668</v>
          </cell>
        </row>
        <row r="145">
          <cell r="A145" t="str">
            <v>Corporate</v>
          </cell>
          <cell r="C145" t="str">
            <v>Public Affairs</v>
          </cell>
          <cell r="L145">
            <v>3500</v>
          </cell>
          <cell r="M145">
            <v>3500</v>
          </cell>
          <cell r="N145">
            <v>3500</v>
          </cell>
          <cell r="O145">
            <v>3500</v>
          </cell>
          <cell r="P145">
            <v>3500</v>
          </cell>
          <cell r="Q145">
            <v>3500</v>
          </cell>
          <cell r="R145">
            <v>3500</v>
          </cell>
          <cell r="S145">
            <v>3500</v>
          </cell>
          <cell r="T145">
            <v>3500</v>
          </cell>
          <cell r="U145">
            <v>3500</v>
          </cell>
          <cell r="V145">
            <v>3500</v>
          </cell>
          <cell r="W145">
            <v>3500</v>
          </cell>
          <cell r="Z145">
            <v>7000</v>
          </cell>
        </row>
        <row r="146">
          <cell r="A146" t="str">
            <v>PTNL</v>
          </cell>
          <cell r="C146" t="str">
            <v>Legal</v>
          </cell>
          <cell r="L146">
            <v>8000</v>
          </cell>
          <cell r="M146">
            <v>8000</v>
          </cell>
          <cell r="N146">
            <v>8000</v>
          </cell>
          <cell r="O146">
            <v>8000</v>
          </cell>
          <cell r="P146">
            <v>8000</v>
          </cell>
          <cell r="Q146">
            <v>8000</v>
          </cell>
          <cell r="R146">
            <v>8000</v>
          </cell>
          <cell r="S146">
            <v>8000</v>
          </cell>
          <cell r="T146">
            <v>8000</v>
          </cell>
          <cell r="U146">
            <v>8000</v>
          </cell>
          <cell r="V146">
            <v>8000</v>
          </cell>
          <cell r="W146">
            <v>8000</v>
          </cell>
          <cell r="Z146">
            <v>16000</v>
          </cell>
        </row>
        <row r="147">
          <cell r="A147" t="str">
            <v>PTNL</v>
          </cell>
          <cell r="C147" t="str">
            <v>Legal</v>
          </cell>
          <cell r="L147">
            <v>8000</v>
          </cell>
          <cell r="M147">
            <v>8000</v>
          </cell>
          <cell r="N147">
            <v>8000</v>
          </cell>
          <cell r="O147">
            <v>8000</v>
          </cell>
          <cell r="P147">
            <v>8000</v>
          </cell>
          <cell r="Q147">
            <v>8000</v>
          </cell>
          <cell r="R147">
            <v>8000</v>
          </cell>
          <cell r="S147">
            <v>8000</v>
          </cell>
          <cell r="T147">
            <v>8000</v>
          </cell>
          <cell r="U147">
            <v>8000</v>
          </cell>
          <cell r="V147">
            <v>8000</v>
          </cell>
          <cell r="W147">
            <v>8000</v>
          </cell>
          <cell r="Z147">
            <v>16000</v>
          </cell>
        </row>
        <row r="148">
          <cell r="A148" t="str">
            <v>PTNL</v>
          </cell>
          <cell r="C148" t="str">
            <v>Legal</v>
          </cell>
          <cell r="L148">
            <v>5000</v>
          </cell>
          <cell r="M148">
            <v>5000</v>
          </cell>
          <cell r="N148">
            <v>5000</v>
          </cell>
          <cell r="O148">
            <v>5000</v>
          </cell>
          <cell r="P148">
            <v>5000</v>
          </cell>
          <cell r="Q148">
            <v>5000</v>
          </cell>
          <cell r="R148">
            <v>5000</v>
          </cell>
          <cell r="S148">
            <v>5000</v>
          </cell>
          <cell r="T148">
            <v>5000</v>
          </cell>
          <cell r="U148">
            <v>5000</v>
          </cell>
          <cell r="V148">
            <v>5000</v>
          </cell>
          <cell r="W148">
            <v>5000</v>
          </cell>
          <cell r="Z148">
            <v>10000</v>
          </cell>
        </row>
        <row r="149">
          <cell r="A149" t="str">
            <v>PTNL</v>
          </cell>
          <cell r="C149" t="str">
            <v>Legal</v>
          </cell>
          <cell r="L149">
            <v>4166.666666666667</v>
          </cell>
          <cell r="M149">
            <v>4166.666666666667</v>
          </cell>
          <cell r="N149">
            <v>4166.666666666667</v>
          </cell>
          <cell r="O149">
            <v>4166.666666666667</v>
          </cell>
          <cell r="P149">
            <v>4166.666666666667</v>
          </cell>
          <cell r="Q149">
            <v>4166.666666666667</v>
          </cell>
          <cell r="R149">
            <v>4166.666666666667</v>
          </cell>
          <cell r="S149">
            <v>4166.666666666667</v>
          </cell>
          <cell r="T149">
            <v>4166.666666666667</v>
          </cell>
          <cell r="U149">
            <v>4166.666666666667</v>
          </cell>
          <cell r="V149">
            <v>4166.666666666667</v>
          </cell>
          <cell r="W149">
            <v>4166.666666666667</v>
          </cell>
          <cell r="Z149">
            <v>8333.3333333333339</v>
          </cell>
        </row>
        <row r="150">
          <cell r="A150" t="str">
            <v>PTNL</v>
          </cell>
          <cell r="C150" t="str">
            <v>Legal</v>
          </cell>
          <cell r="L150">
            <v>4166.666666666667</v>
          </cell>
          <cell r="M150">
            <v>4166.666666666667</v>
          </cell>
          <cell r="N150">
            <v>4166.666666666667</v>
          </cell>
          <cell r="O150">
            <v>4166.666666666667</v>
          </cell>
          <cell r="P150">
            <v>4166.666666666667</v>
          </cell>
          <cell r="Q150">
            <v>4166.666666666667</v>
          </cell>
          <cell r="R150">
            <v>4166.666666666667</v>
          </cell>
          <cell r="S150">
            <v>4166.666666666667</v>
          </cell>
          <cell r="T150">
            <v>4166.666666666667</v>
          </cell>
          <cell r="U150">
            <v>4166.666666666667</v>
          </cell>
          <cell r="V150">
            <v>4166.666666666667</v>
          </cell>
          <cell r="W150">
            <v>4166.666666666667</v>
          </cell>
          <cell r="Z150">
            <v>8333.3333333333339</v>
          </cell>
        </row>
        <row r="151">
          <cell r="A151" t="str">
            <v>PTNL</v>
          </cell>
          <cell r="C151" t="str">
            <v>Legal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7500</v>
          </cell>
          <cell r="Q151">
            <v>7500</v>
          </cell>
          <cell r="R151">
            <v>7500</v>
          </cell>
          <cell r="S151">
            <v>7500</v>
          </cell>
          <cell r="T151">
            <v>7500</v>
          </cell>
          <cell r="U151">
            <v>7500</v>
          </cell>
          <cell r="V151">
            <v>7500</v>
          </cell>
          <cell r="W151">
            <v>7500</v>
          </cell>
          <cell r="Z151">
            <v>0</v>
          </cell>
        </row>
        <row r="152">
          <cell r="A152" t="str">
            <v>PTNL</v>
          </cell>
          <cell r="C152" t="str">
            <v>Legal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31250</v>
          </cell>
          <cell r="Q152">
            <v>31250</v>
          </cell>
          <cell r="R152">
            <v>31250</v>
          </cell>
          <cell r="S152">
            <v>31250</v>
          </cell>
          <cell r="T152">
            <v>31250</v>
          </cell>
          <cell r="U152">
            <v>31250</v>
          </cell>
          <cell r="V152">
            <v>31250</v>
          </cell>
          <cell r="W152">
            <v>31250</v>
          </cell>
          <cell r="Z152">
            <v>0</v>
          </cell>
        </row>
        <row r="153">
          <cell r="A153" t="str">
            <v>PTNL</v>
          </cell>
          <cell r="C153" t="str">
            <v>Legal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6250</v>
          </cell>
          <cell r="Q153">
            <v>6250</v>
          </cell>
          <cell r="R153">
            <v>6250</v>
          </cell>
          <cell r="S153">
            <v>6250</v>
          </cell>
          <cell r="T153">
            <v>6250</v>
          </cell>
          <cell r="U153">
            <v>6250</v>
          </cell>
          <cell r="V153">
            <v>6250</v>
          </cell>
          <cell r="W153">
            <v>6250</v>
          </cell>
          <cell r="Z153">
            <v>0</v>
          </cell>
        </row>
        <row r="154">
          <cell r="A154" t="str">
            <v>PTNL</v>
          </cell>
          <cell r="C154" t="str">
            <v>Legal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6250</v>
          </cell>
          <cell r="Q154">
            <v>6250</v>
          </cell>
          <cell r="R154">
            <v>6250</v>
          </cell>
          <cell r="S154">
            <v>6250</v>
          </cell>
          <cell r="T154">
            <v>6250</v>
          </cell>
          <cell r="U154">
            <v>6250</v>
          </cell>
          <cell r="V154">
            <v>6250</v>
          </cell>
          <cell r="W154">
            <v>6250</v>
          </cell>
          <cell r="Z154">
            <v>0</v>
          </cell>
        </row>
        <row r="155">
          <cell r="A155" t="str">
            <v>PTNL</v>
          </cell>
          <cell r="C155" t="str">
            <v>Accounting</v>
          </cell>
          <cell r="L155">
            <v>25666.666666666668</v>
          </cell>
          <cell r="M155">
            <v>25666.666666666668</v>
          </cell>
          <cell r="N155">
            <v>25666.666666666668</v>
          </cell>
          <cell r="O155">
            <v>25666.666666666668</v>
          </cell>
          <cell r="P155">
            <v>25666.666666666668</v>
          </cell>
          <cell r="Q155">
            <v>25666.666666666668</v>
          </cell>
          <cell r="R155">
            <v>25666.666666666668</v>
          </cell>
          <cell r="S155">
            <v>25666.666666666668</v>
          </cell>
          <cell r="T155">
            <v>25666.666666666668</v>
          </cell>
          <cell r="U155">
            <v>25666.666666666668</v>
          </cell>
          <cell r="V155">
            <v>25666.666666666668</v>
          </cell>
          <cell r="W155">
            <v>25666.666666666668</v>
          </cell>
          <cell r="Z155">
            <v>51333.333333333336</v>
          </cell>
        </row>
        <row r="156">
          <cell r="A156" t="str">
            <v>PTNL</v>
          </cell>
          <cell r="C156" t="str">
            <v>Accounting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24000</v>
          </cell>
          <cell r="Q156">
            <v>24000</v>
          </cell>
          <cell r="R156">
            <v>24000</v>
          </cell>
          <cell r="S156">
            <v>24000</v>
          </cell>
          <cell r="T156">
            <v>24000</v>
          </cell>
          <cell r="U156">
            <v>0</v>
          </cell>
          <cell r="V156">
            <v>0</v>
          </cell>
          <cell r="W156">
            <v>0</v>
          </cell>
          <cell r="Z156">
            <v>0</v>
          </cell>
        </row>
        <row r="157">
          <cell r="A157" t="str">
            <v>PTNL</v>
          </cell>
          <cell r="C157" t="str">
            <v>Accounting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Z157">
            <v>0</v>
          </cell>
        </row>
        <row r="158">
          <cell r="A158" t="str">
            <v>PTNL</v>
          </cell>
          <cell r="C158" t="str">
            <v>Accounting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115500</v>
          </cell>
          <cell r="Q158">
            <v>115500</v>
          </cell>
          <cell r="R158">
            <v>115500</v>
          </cell>
          <cell r="S158">
            <v>115500</v>
          </cell>
          <cell r="T158">
            <v>115500</v>
          </cell>
          <cell r="U158">
            <v>115500</v>
          </cell>
          <cell r="V158">
            <v>115500</v>
          </cell>
          <cell r="W158">
            <v>115500</v>
          </cell>
          <cell r="Z158">
            <v>0</v>
          </cell>
        </row>
        <row r="159">
          <cell r="A159" t="str">
            <v>PTNL</v>
          </cell>
          <cell r="C159" t="str">
            <v>Accounting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25600</v>
          </cell>
          <cell r="Q159">
            <v>25600</v>
          </cell>
          <cell r="R159">
            <v>0</v>
          </cell>
          <cell r="S159">
            <v>12800</v>
          </cell>
          <cell r="T159">
            <v>0</v>
          </cell>
          <cell r="U159">
            <v>0</v>
          </cell>
          <cell r="V159">
            <v>12800</v>
          </cell>
          <cell r="W159">
            <v>0</v>
          </cell>
          <cell r="Z159">
            <v>0</v>
          </cell>
        </row>
        <row r="160">
          <cell r="A160" t="str">
            <v>PTNL</v>
          </cell>
          <cell r="C160" t="str">
            <v>Accounting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5625</v>
          </cell>
          <cell r="Q160">
            <v>5625</v>
          </cell>
          <cell r="R160">
            <v>5625</v>
          </cell>
          <cell r="S160">
            <v>5625</v>
          </cell>
          <cell r="T160">
            <v>5625</v>
          </cell>
          <cell r="U160">
            <v>5625</v>
          </cell>
          <cell r="V160">
            <v>5625</v>
          </cell>
          <cell r="W160">
            <v>5625</v>
          </cell>
          <cell r="Z160">
            <v>0</v>
          </cell>
        </row>
        <row r="161">
          <cell r="A161" t="str">
            <v>PTNL</v>
          </cell>
          <cell r="C161" t="str">
            <v>Accounting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Z161">
            <v>0</v>
          </cell>
        </row>
        <row r="162">
          <cell r="A162" t="str">
            <v>PTNL</v>
          </cell>
          <cell r="C162" t="str">
            <v>Accounting</v>
          </cell>
          <cell r="L162">
            <v>0</v>
          </cell>
          <cell r="M162">
            <v>0</v>
          </cell>
          <cell r="N162">
            <v>0</v>
          </cell>
          <cell r="O162">
            <v>5000</v>
          </cell>
          <cell r="P162">
            <v>0</v>
          </cell>
          <cell r="Q162">
            <v>5000</v>
          </cell>
          <cell r="R162">
            <v>0</v>
          </cell>
          <cell r="S162">
            <v>0</v>
          </cell>
          <cell r="T162">
            <v>5000</v>
          </cell>
          <cell r="U162">
            <v>0</v>
          </cell>
          <cell r="V162">
            <v>0</v>
          </cell>
          <cell r="W162">
            <v>8000</v>
          </cell>
          <cell r="Z162">
            <v>0</v>
          </cell>
        </row>
        <row r="163">
          <cell r="A163" t="str">
            <v>PTNL</v>
          </cell>
          <cell r="C163" t="str">
            <v>Tax</v>
          </cell>
          <cell r="L163">
            <v>0</v>
          </cell>
          <cell r="M163">
            <v>0</v>
          </cell>
          <cell r="N163">
            <v>9688</v>
          </cell>
          <cell r="O163">
            <v>0</v>
          </cell>
          <cell r="P163">
            <v>0</v>
          </cell>
          <cell r="Q163">
            <v>9688</v>
          </cell>
          <cell r="R163">
            <v>0</v>
          </cell>
          <cell r="S163">
            <v>0</v>
          </cell>
          <cell r="T163">
            <v>9688</v>
          </cell>
          <cell r="U163">
            <v>0</v>
          </cell>
          <cell r="V163">
            <v>0</v>
          </cell>
          <cell r="W163">
            <v>9688</v>
          </cell>
          <cell r="Z163">
            <v>0</v>
          </cell>
        </row>
        <row r="164">
          <cell r="A164" t="str">
            <v>PTNL</v>
          </cell>
          <cell r="C164" t="str">
            <v>Tax</v>
          </cell>
          <cell r="L164">
            <v>0</v>
          </cell>
          <cell r="M164">
            <v>0</v>
          </cell>
          <cell r="N164">
            <v>0</v>
          </cell>
          <cell r="O164">
            <v>11250</v>
          </cell>
          <cell r="P164">
            <v>0</v>
          </cell>
          <cell r="Q164">
            <v>11250</v>
          </cell>
          <cell r="R164">
            <v>0</v>
          </cell>
          <cell r="S164">
            <v>0</v>
          </cell>
          <cell r="T164">
            <v>11250</v>
          </cell>
          <cell r="U164">
            <v>0</v>
          </cell>
          <cell r="V164">
            <v>0</v>
          </cell>
          <cell r="W164">
            <v>11250</v>
          </cell>
          <cell r="Z164">
            <v>0</v>
          </cell>
        </row>
        <row r="165">
          <cell r="A165" t="str">
            <v>PTNL</v>
          </cell>
          <cell r="C165" t="str">
            <v>Tax</v>
          </cell>
          <cell r="L165">
            <v>0</v>
          </cell>
          <cell r="M165">
            <v>0</v>
          </cell>
          <cell r="N165">
            <v>0</v>
          </cell>
          <cell r="O165">
            <v>40000</v>
          </cell>
          <cell r="P165">
            <v>0</v>
          </cell>
          <cell r="Q165">
            <v>40000</v>
          </cell>
          <cell r="R165">
            <v>0</v>
          </cell>
          <cell r="S165">
            <v>0</v>
          </cell>
          <cell r="T165">
            <v>40000</v>
          </cell>
          <cell r="U165">
            <v>0</v>
          </cell>
          <cell r="V165">
            <v>0</v>
          </cell>
          <cell r="W165">
            <v>40000</v>
          </cell>
          <cell r="Z165">
            <v>0</v>
          </cell>
        </row>
        <row r="166">
          <cell r="A166" t="str">
            <v>PTNL</v>
          </cell>
          <cell r="C166" t="str">
            <v>Tax</v>
          </cell>
          <cell r="L166">
            <v>0</v>
          </cell>
          <cell r="M166">
            <v>0</v>
          </cell>
          <cell r="N166">
            <v>0</v>
          </cell>
          <cell r="O166">
            <v>15938</v>
          </cell>
          <cell r="P166">
            <v>0</v>
          </cell>
          <cell r="Q166">
            <v>15938</v>
          </cell>
          <cell r="R166">
            <v>0</v>
          </cell>
          <cell r="S166">
            <v>0</v>
          </cell>
          <cell r="T166">
            <v>15938</v>
          </cell>
          <cell r="U166">
            <v>0</v>
          </cell>
          <cell r="V166">
            <v>0</v>
          </cell>
          <cell r="W166">
            <v>15938</v>
          </cell>
          <cell r="Z166">
            <v>0</v>
          </cell>
        </row>
        <row r="167">
          <cell r="A167" t="str">
            <v>PTNL</v>
          </cell>
          <cell r="C167" t="str">
            <v>Tax</v>
          </cell>
          <cell r="L167">
            <v>0</v>
          </cell>
          <cell r="M167">
            <v>0</v>
          </cell>
          <cell r="N167">
            <v>0</v>
          </cell>
          <cell r="O167">
            <v>11375</v>
          </cell>
          <cell r="P167">
            <v>0</v>
          </cell>
          <cell r="Q167">
            <v>11375</v>
          </cell>
          <cell r="R167">
            <v>0</v>
          </cell>
          <cell r="S167">
            <v>0</v>
          </cell>
          <cell r="T167">
            <v>11375</v>
          </cell>
          <cell r="U167">
            <v>0</v>
          </cell>
          <cell r="V167">
            <v>0</v>
          </cell>
          <cell r="W167">
            <v>11375</v>
          </cell>
          <cell r="Z167">
            <v>0</v>
          </cell>
        </row>
        <row r="168">
          <cell r="A168" t="str">
            <v>PTNL</v>
          </cell>
          <cell r="C168" t="str">
            <v>Tax</v>
          </cell>
          <cell r="L168">
            <v>0</v>
          </cell>
          <cell r="M168">
            <v>0</v>
          </cell>
          <cell r="N168">
            <v>0</v>
          </cell>
          <cell r="O168">
            <v>6250</v>
          </cell>
          <cell r="P168">
            <v>0</v>
          </cell>
          <cell r="Q168">
            <v>6250</v>
          </cell>
          <cell r="R168">
            <v>0</v>
          </cell>
          <cell r="S168">
            <v>0</v>
          </cell>
          <cell r="T168">
            <v>6250</v>
          </cell>
          <cell r="U168">
            <v>0</v>
          </cell>
          <cell r="V168">
            <v>0</v>
          </cell>
          <cell r="W168">
            <v>6250</v>
          </cell>
          <cell r="Z168">
            <v>0</v>
          </cell>
        </row>
        <row r="169">
          <cell r="A169" t="str">
            <v>PTNL</v>
          </cell>
          <cell r="C169" t="str">
            <v>Governance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25000</v>
          </cell>
          <cell r="Q169">
            <v>25000</v>
          </cell>
          <cell r="R169">
            <v>25000</v>
          </cell>
          <cell r="S169">
            <v>25000</v>
          </cell>
          <cell r="T169">
            <v>25000</v>
          </cell>
          <cell r="U169">
            <v>25000</v>
          </cell>
          <cell r="V169">
            <v>25000</v>
          </cell>
          <cell r="W169">
            <v>25000</v>
          </cell>
          <cell r="Z169">
            <v>0</v>
          </cell>
        </row>
        <row r="170">
          <cell r="A170" t="str">
            <v>PTNL</v>
          </cell>
          <cell r="C170" t="str">
            <v>Public Affairs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Z170">
            <v>0</v>
          </cell>
        </row>
        <row r="171">
          <cell r="A171" t="str">
            <v>PTNL</v>
          </cell>
          <cell r="C171" t="str">
            <v>Investor Relations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100000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Z171">
            <v>0</v>
          </cell>
        </row>
        <row r="172">
          <cell r="A172" t="str">
            <v>PTNL</v>
          </cell>
          <cell r="C172" t="str">
            <v>Investor Relations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50000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Z172">
            <v>0</v>
          </cell>
        </row>
        <row r="173">
          <cell r="A173" t="str">
            <v>PTNL</v>
          </cell>
          <cell r="C173" t="str">
            <v>Lincoln Parish Processing Plant</v>
          </cell>
          <cell r="L173">
            <v>0</v>
          </cell>
          <cell r="M173">
            <v>0</v>
          </cell>
          <cell r="N173">
            <v>0</v>
          </cell>
          <cell r="O173">
            <v>1500</v>
          </cell>
          <cell r="P173">
            <v>1500</v>
          </cell>
          <cell r="Q173">
            <v>1500</v>
          </cell>
          <cell r="R173">
            <v>1500</v>
          </cell>
          <cell r="S173">
            <v>1500</v>
          </cell>
          <cell r="T173">
            <v>1500</v>
          </cell>
          <cell r="U173">
            <v>1500</v>
          </cell>
          <cell r="V173">
            <v>1500</v>
          </cell>
          <cell r="W173">
            <v>1500</v>
          </cell>
          <cell r="Z173">
            <v>0</v>
          </cell>
        </row>
        <row r="174">
          <cell r="A174" t="str">
            <v>PTNL</v>
          </cell>
          <cell r="C174" t="str">
            <v>Mt Olive Processing Plant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2500</v>
          </cell>
          <cell r="W174">
            <v>0</v>
          </cell>
          <cell r="Z174">
            <v>0</v>
          </cell>
        </row>
        <row r="175">
          <cell r="A175" t="str">
            <v>PTNL</v>
          </cell>
          <cell r="C175" t="str">
            <v>Mt Olive Processing Plant</v>
          </cell>
          <cell r="L175">
            <v>0</v>
          </cell>
          <cell r="M175">
            <v>0</v>
          </cell>
          <cell r="N175">
            <v>0</v>
          </cell>
          <cell r="O175">
            <v>1500</v>
          </cell>
          <cell r="P175">
            <v>1500</v>
          </cell>
          <cell r="Q175">
            <v>1500</v>
          </cell>
          <cell r="R175">
            <v>1500</v>
          </cell>
          <cell r="S175">
            <v>1500</v>
          </cell>
          <cell r="T175">
            <v>1500</v>
          </cell>
          <cell r="U175">
            <v>1500</v>
          </cell>
          <cell r="V175">
            <v>1500</v>
          </cell>
          <cell r="W175">
            <v>1500</v>
          </cell>
          <cell r="Z175">
            <v>0</v>
          </cell>
        </row>
        <row r="176">
          <cell r="A176" t="str">
            <v>PTPB</v>
          </cell>
          <cell r="C176" t="str">
            <v>Legal</v>
          </cell>
          <cell r="L176">
            <v>10000</v>
          </cell>
          <cell r="M176">
            <v>10000</v>
          </cell>
          <cell r="N176">
            <v>10000</v>
          </cell>
          <cell r="O176">
            <v>10000</v>
          </cell>
          <cell r="P176">
            <v>10000</v>
          </cell>
          <cell r="Q176">
            <v>10000</v>
          </cell>
          <cell r="R176">
            <v>10000</v>
          </cell>
          <cell r="S176">
            <v>10000</v>
          </cell>
          <cell r="T176">
            <v>10000</v>
          </cell>
          <cell r="U176">
            <v>10000</v>
          </cell>
          <cell r="V176">
            <v>10000</v>
          </cell>
          <cell r="W176">
            <v>10000</v>
          </cell>
          <cell r="Z176">
            <v>20000</v>
          </cell>
        </row>
        <row r="177">
          <cell r="A177" t="str">
            <v>PTPB</v>
          </cell>
          <cell r="C177" t="str">
            <v>Legal</v>
          </cell>
          <cell r="L177">
            <v>10000</v>
          </cell>
          <cell r="M177">
            <v>10000</v>
          </cell>
          <cell r="N177">
            <v>10000</v>
          </cell>
          <cell r="O177">
            <v>10000</v>
          </cell>
          <cell r="P177">
            <v>10000</v>
          </cell>
          <cell r="Q177">
            <v>10000</v>
          </cell>
          <cell r="R177">
            <v>10000</v>
          </cell>
          <cell r="S177">
            <v>10000</v>
          </cell>
          <cell r="T177">
            <v>10000</v>
          </cell>
          <cell r="U177">
            <v>10000</v>
          </cell>
          <cell r="V177">
            <v>10000</v>
          </cell>
          <cell r="W177">
            <v>10000</v>
          </cell>
          <cell r="Z177">
            <v>20000</v>
          </cell>
        </row>
        <row r="178">
          <cell r="A178" t="str">
            <v>PTPB</v>
          </cell>
          <cell r="C178" t="str">
            <v>Legal</v>
          </cell>
          <cell r="L178">
            <v>5000</v>
          </cell>
          <cell r="M178">
            <v>5000</v>
          </cell>
          <cell r="N178">
            <v>5000</v>
          </cell>
          <cell r="O178">
            <v>5000</v>
          </cell>
          <cell r="P178">
            <v>5000</v>
          </cell>
          <cell r="Q178">
            <v>5000</v>
          </cell>
          <cell r="R178">
            <v>5000</v>
          </cell>
          <cell r="S178">
            <v>5000</v>
          </cell>
          <cell r="T178">
            <v>5000</v>
          </cell>
          <cell r="U178">
            <v>5000</v>
          </cell>
          <cell r="V178">
            <v>5000</v>
          </cell>
          <cell r="W178">
            <v>5000</v>
          </cell>
          <cell r="Z178">
            <v>10000</v>
          </cell>
        </row>
        <row r="179">
          <cell r="A179" t="str">
            <v>PTPB</v>
          </cell>
          <cell r="C179" t="str">
            <v>Accounting</v>
          </cell>
          <cell r="L179">
            <v>6250</v>
          </cell>
          <cell r="M179">
            <v>6250</v>
          </cell>
          <cell r="N179">
            <v>6250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Z179">
            <v>12500</v>
          </cell>
        </row>
        <row r="180">
          <cell r="A180" t="str">
            <v>PTPB</v>
          </cell>
          <cell r="C180" t="str">
            <v>Tax</v>
          </cell>
          <cell r="L180">
            <v>0</v>
          </cell>
          <cell r="M180">
            <v>0</v>
          </cell>
          <cell r="N180">
            <v>9688</v>
          </cell>
          <cell r="O180">
            <v>0</v>
          </cell>
          <cell r="P180">
            <v>0</v>
          </cell>
          <cell r="Q180">
            <v>9688</v>
          </cell>
          <cell r="R180">
            <v>0</v>
          </cell>
          <cell r="S180">
            <v>0</v>
          </cell>
          <cell r="T180">
            <v>9688</v>
          </cell>
          <cell r="U180">
            <v>0</v>
          </cell>
          <cell r="V180">
            <v>0</v>
          </cell>
          <cell r="W180">
            <v>9688</v>
          </cell>
          <cell r="Z180">
            <v>0</v>
          </cell>
        </row>
        <row r="181">
          <cell r="A181" t="str">
            <v>PTPB</v>
          </cell>
          <cell r="C181" t="str">
            <v>Pecos Gathering system</v>
          </cell>
          <cell r="L181">
            <v>3000</v>
          </cell>
          <cell r="M181">
            <v>3000</v>
          </cell>
          <cell r="N181">
            <v>3000</v>
          </cell>
          <cell r="O181">
            <v>3000</v>
          </cell>
          <cell r="P181">
            <v>3000</v>
          </cell>
          <cell r="Q181">
            <v>3000</v>
          </cell>
          <cell r="R181">
            <v>3000</v>
          </cell>
          <cell r="S181">
            <v>3000</v>
          </cell>
          <cell r="T181">
            <v>3000</v>
          </cell>
          <cell r="U181">
            <v>3000</v>
          </cell>
          <cell r="V181">
            <v>3000</v>
          </cell>
          <cell r="W181">
            <v>3000</v>
          </cell>
          <cell r="Z181">
            <v>6000</v>
          </cell>
        </row>
        <row r="182">
          <cell r="A182" t="str">
            <v>PTPB</v>
          </cell>
          <cell r="C182" t="str">
            <v>Pecos Processing Plant</v>
          </cell>
          <cell r="L182">
            <v>3000</v>
          </cell>
          <cell r="M182">
            <v>3000</v>
          </cell>
          <cell r="N182">
            <v>3000</v>
          </cell>
          <cell r="O182">
            <v>3000</v>
          </cell>
          <cell r="P182">
            <v>3000</v>
          </cell>
          <cell r="Q182">
            <v>3000</v>
          </cell>
          <cell r="R182">
            <v>3000</v>
          </cell>
          <cell r="S182">
            <v>3000</v>
          </cell>
          <cell r="T182">
            <v>3000</v>
          </cell>
          <cell r="U182">
            <v>3000</v>
          </cell>
          <cell r="V182">
            <v>3000</v>
          </cell>
          <cell r="W182">
            <v>3000</v>
          </cell>
          <cell r="Z182">
            <v>6000</v>
          </cell>
        </row>
        <row r="183">
          <cell r="A183" t="str">
            <v>Corporate</v>
          </cell>
          <cell r="C183" t="str">
            <v>IT</v>
          </cell>
          <cell r="L183">
            <v>3000</v>
          </cell>
          <cell r="M183">
            <v>3000</v>
          </cell>
          <cell r="N183">
            <v>3000</v>
          </cell>
          <cell r="O183">
            <v>3000</v>
          </cell>
          <cell r="P183">
            <v>3000</v>
          </cell>
          <cell r="Q183">
            <v>3000</v>
          </cell>
          <cell r="R183">
            <v>3000</v>
          </cell>
          <cell r="S183">
            <v>3000</v>
          </cell>
          <cell r="T183">
            <v>3000</v>
          </cell>
          <cell r="U183">
            <v>3000</v>
          </cell>
          <cell r="V183">
            <v>3000</v>
          </cell>
          <cell r="W183">
            <v>3000</v>
          </cell>
          <cell r="Z183">
            <v>6000</v>
          </cell>
        </row>
        <row r="184">
          <cell r="A184" t="str">
            <v>Corporate</v>
          </cell>
          <cell r="C184" t="str">
            <v>IT</v>
          </cell>
          <cell r="L184">
            <v>7000</v>
          </cell>
          <cell r="M184">
            <v>7000</v>
          </cell>
          <cell r="N184">
            <v>7000</v>
          </cell>
          <cell r="O184">
            <v>7000</v>
          </cell>
          <cell r="P184">
            <v>7000</v>
          </cell>
          <cell r="Q184">
            <v>7000</v>
          </cell>
          <cell r="R184">
            <v>7000</v>
          </cell>
          <cell r="S184">
            <v>7000</v>
          </cell>
          <cell r="T184">
            <v>7000</v>
          </cell>
          <cell r="U184">
            <v>7000</v>
          </cell>
          <cell r="V184">
            <v>7000</v>
          </cell>
          <cell r="W184">
            <v>7000</v>
          </cell>
          <cell r="Z184">
            <v>14000</v>
          </cell>
        </row>
        <row r="185">
          <cell r="A185" t="str">
            <v>PTNL</v>
          </cell>
          <cell r="C185" t="str">
            <v>Lincoln Parish Processing Plant</v>
          </cell>
          <cell r="L185">
            <v>1000</v>
          </cell>
          <cell r="M185">
            <v>1000</v>
          </cell>
          <cell r="N185">
            <v>1000</v>
          </cell>
          <cell r="O185">
            <v>1000</v>
          </cell>
          <cell r="P185">
            <v>1000</v>
          </cell>
          <cell r="Q185">
            <v>1000</v>
          </cell>
          <cell r="R185">
            <v>1000</v>
          </cell>
          <cell r="S185">
            <v>1000</v>
          </cell>
          <cell r="T185">
            <v>1000</v>
          </cell>
          <cell r="U185">
            <v>1000</v>
          </cell>
          <cell r="V185">
            <v>1000</v>
          </cell>
          <cell r="W185">
            <v>1000</v>
          </cell>
          <cell r="Z185">
            <v>2000</v>
          </cell>
        </row>
        <row r="186">
          <cell r="A186" t="str">
            <v>Corporate</v>
          </cell>
          <cell r="C186" t="str">
            <v>Executive</v>
          </cell>
          <cell r="L186">
            <v>500</v>
          </cell>
          <cell r="M186">
            <v>500</v>
          </cell>
          <cell r="N186">
            <v>500</v>
          </cell>
          <cell r="O186">
            <v>500</v>
          </cell>
          <cell r="P186">
            <v>500</v>
          </cell>
          <cell r="Q186">
            <v>500</v>
          </cell>
          <cell r="R186">
            <v>500</v>
          </cell>
          <cell r="S186">
            <v>500</v>
          </cell>
          <cell r="T186">
            <v>500</v>
          </cell>
          <cell r="U186">
            <v>500</v>
          </cell>
          <cell r="V186">
            <v>500</v>
          </cell>
          <cell r="W186">
            <v>500</v>
          </cell>
          <cell r="Z186">
            <v>1000</v>
          </cell>
        </row>
        <row r="187">
          <cell r="A187" t="str">
            <v>Corporate</v>
          </cell>
          <cell r="C187" t="str">
            <v>Facility Services</v>
          </cell>
          <cell r="L187">
            <v>6000</v>
          </cell>
          <cell r="M187">
            <v>6000</v>
          </cell>
          <cell r="N187">
            <v>6000</v>
          </cell>
          <cell r="O187">
            <v>6000</v>
          </cell>
          <cell r="P187">
            <v>6000</v>
          </cell>
          <cell r="Q187">
            <v>6000</v>
          </cell>
          <cell r="R187">
            <v>6000</v>
          </cell>
          <cell r="S187">
            <v>6000</v>
          </cell>
          <cell r="T187">
            <v>6000</v>
          </cell>
          <cell r="U187">
            <v>6000</v>
          </cell>
          <cell r="V187">
            <v>6000</v>
          </cell>
          <cell r="W187">
            <v>6000</v>
          </cell>
          <cell r="Z187">
            <v>12000</v>
          </cell>
        </row>
        <row r="188">
          <cell r="A188" t="str">
            <v>Corporate</v>
          </cell>
          <cell r="C188" t="str">
            <v>Facility Services</v>
          </cell>
          <cell r="L188">
            <v>8725</v>
          </cell>
          <cell r="M188">
            <v>1195</v>
          </cell>
          <cell r="N188">
            <v>1195</v>
          </cell>
          <cell r="O188">
            <v>1195</v>
          </cell>
          <cell r="P188">
            <v>1195</v>
          </cell>
          <cell r="Q188">
            <v>1195</v>
          </cell>
          <cell r="R188">
            <v>1195</v>
          </cell>
          <cell r="S188">
            <v>1195</v>
          </cell>
          <cell r="T188">
            <v>1195</v>
          </cell>
          <cell r="U188">
            <v>1195</v>
          </cell>
          <cell r="V188">
            <v>1195</v>
          </cell>
          <cell r="W188">
            <v>1195</v>
          </cell>
          <cell r="Z188">
            <v>9920</v>
          </cell>
        </row>
        <row r="189">
          <cell r="A189" t="str">
            <v>Corporate</v>
          </cell>
          <cell r="C189" t="str">
            <v>Governance</v>
          </cell>
          <cell r="L189">
            <v>0</v>
          </cell>
          <cell r="M189">
            <v>0</v>
          </cell>
          <cell r="N189">
            <v>5000</v>
          </cell>
          <cell r="O189">
            <v>0</v>
          </cell>
          <cell r="P189">
            <v>0</v>
          </cell>
          <cell r="Q189">
            <v>5000</v>
          </cell>
          <cell r="R189">
            <v>0</v>
          </cell>
          <cell r="S189">
            <v>0</v>
          </cell>
          <cell r="T189">
            <v>5000</v>
          </cell>
          <cell r="U189">
            <v>0</v>
          </cell>
          <cell r="V189">
            <v>0</v>
          </cell>
          <cell r="W189">
            <v>5000</v>
          </cell>
          <cell r="Z189">
            <v>0</v>
          </cell>
        </row>
        <row r="190">
          <cell r="A190" t="str">
            <v>PTNL</v>
          </cell>
          <cell r="C190" t="str">
            <v>Governance</v>
          </cell>
          <cell r="L190">
            <v>0</v>
          </cell>
          <cell r="M190">
            <v>0</v>
          </cell>
          <cell r="N190">
            <v>500</v>
          </cell>
          <cell r="O190">
            <v>0</v>
          </cell>
          <cell r="P190">
            <v>0</v>
          </cell>
          <cell r="Q190">
            <v>500</v>
          </cell>
          <cell r="R190">
            <v>0</v>
          </cell>
          <cell r="S190">
            <v>0</v>
          </cell>
          <cell r="T190">
            <v>500</v>
          </cell>
          <cell r="U190">
            <v>0</v>
          </cell>
          <cell r="V190">
            <v>0</v>
          </cell>
          <cell r="W190">
            <v>500</v>
          </cell>
          <cell r="Z190">
            <v>0</v>
          </cell>
        </row>
        <row r="191">
          <cell r="A191" t="str">
            <v>PTNL</v>
          </cell>
          <cell r="C191" t="str">
            <v>Lincoln Parish Processing Plant</v>
          </cell>
          <cell r="L191">
            <v>0</v>
          </cell>
          <cell r="M191">
            <v>0</v>
          </cell>
          <cell r="N191">
            <v>500</v>
          </cell>
          <cell r="O191">
            <v>500</v>
          </cell>
          <cell r="P191">
            <v>500</v>
          </cell>
          <cell r="Q191">
            <v>500</v>
          </cell>
          <cell r="R191">
            <v>500</v>
          </cell>
          <cell r="S191">
            <v>500</v>
          </cell>
          <cell r="T191">
            <v>500</v>
          </cell>
          <cell r="U191">
            <v>500</v>
          </cell>
          <cell r="V191">
            <v>500</v>
          </cell>
          <cell r="W191">
            <v>500</v>
          </cell>
          <cell r="Z191">
            <v>0</v>
          </cell>
        </row>
        <row r="192">
          <cell r="A192" t="str">
            <v>PTNL</v>
          </cell>
          <cell r="C192" t="str">
            <v>Mt Olive Processing Plant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500</v>
          </cell>
          <cell r="R192">
            <v>500</v>
          </cell>
          <cell r="S192">
            <v>500</v>
          </cell>
          <cell r="T192">
            <v>500</v>
          </cell>
          <cell r="U192">
            <v>500</v>
          </cell>
          <cell r="V192">
            <v>500</v>
          </cell>
          <cell r="W192">
            <v>500</v>
          </cell>
          <cell r="Z192">
            <v>0</v>
          </cell>
        </row>
        <row r="193">
          <cell r="A193" t="str">
            <v>PTPB</v>
          </cell>
          <cell r="C193" t="str">
            <v>Executive - Permian</v>
          </cell>
          <cell r="L193">
            <v>1500</v>
          </cell>
          <cell r="M193">
            <v>1500</v>
          </cell>
          <cell r="N193">
            <v>1500</v>
          </cell>
          <cell r="O193">
            <v>1500</v>
          </cell>
          <cell r="P193">
            <v>1500</v>
          </cell>
          <cell r="Q193">
            <v>1500</v>
          </cell>
          <cell r="R193">
            <v>1500</v>
          </cell>
          <cell r="S193">
            <v>1500</v>
          </cell>
          <cell r="T193">
            <v>1500</v>
          </cell>
          <cell r="U193">
            <v>1500</v>
          </cell>
          <cell r="V193">
            <v>1500</v>
          </cell>
          <cell r="W193">
            <v>1500</v>
          </cell>
          <cell r="Z193">
            <v>3000</v>
          </cell>
        </row>
        <row r="194">
          <cell r="A194" t="str">
            <v>PTPB</v>
          </cell>
          <cell r="C194" t="str">
            <v>Pecos Gathering system</v>
          </cell>
          <cell r="L194">
            <v>100</v>
          </cell>
          <cell r="M194">
            <v>100</v>
          </cell>
          <cell r="N194">
            <v>100</v>
          </cell>
          <cell r="O194">
            <v>100</v>
          </cell>
          <cell r="P194">
            <v>100</v>
          </cell>
          <cell r="Q194">
            <v>100</v>
          </cell>
          <cell r="R194">
            <v>100</v>
          </cell>
          <cell r="S194">
            <v>100</v>
          </cell>
          <cell r="T194">
            <v>100</v>
          </cell>
          <cell r="U194">
            <v>100</v>
          </cell>
          <cell r="V194">
            <v>100</v>
          </cell>
          <cell r="W194">
            <v>100</v>
          </cell>
          <cell r="Z194">
            <v>200</v>
          </cell>
        </row>
        <row r="195">
          <cell r="A195" t="str">
            <v>PTPB</v>
          </cell>
          <cell r="C195" t="str">
            <v>Pecos Processing Plant</v>
          </cell>
          <cell r="L195">
            <v>300</v>
          </cell>
          <cell r="M195">
            <v>300</v>
          </cell>
          <cell r="N195">
            <v>300</v>
          </cell>
          <cell r="O195">
            <v>300</v>
          </cell>
          <cell r="P195">
            <v>300</v>
          </cell>
          <cell r="Q195">
            <v>300</v>
          </cell>
          <cell r="R195">
            <v>300</v>
          </cell>
          <cell r="S195">
            <v>300</v>
          </cell>
          <cell r="T195">
            <v>300</v>
          </cell>
          <cell r="U195">
            <v>300</v>
          </cell>
          <cell r="V195">
            <v>300</v>
          </cell>
          <cell r="W195">
            <v>300</v>
          </cell>
          <cell r="Z195">
            <v>600</v>
          </cell>
        </row>
        <row r="196">
          <cell r="A196" t="str">
            <v>Corporate</v>
          </cell>
          <cell r="C196" t="str">
            <v>Public Affairs</v>
          </cell>
          <cell r="L196">
            <v>2500</v>
          </cell>
          <cell r="M196">
            <v>2500</v>
          </cell>
          <cell r="N196">
            <v>2500</v>
          </cell>
          <cell r="O196">
            <v>2500</v>
          </cell>
          <cell r="P196">
            <v>2500</v>
          </cell>
          <cell r="Q196">
            <v>2500</v>
          </cell>
          <cell r="R196">
            <v>2500</v>
          </cell>
          <cell r="S196">
            <v>2500</v>
          </cell>
          <cell r="T196">
            <v>2500</v>
          </cell>
          <cell r="U196">
            <v>2500</v>
          </cell>
          <cell r="V196">
            <v>2500</v>
          </cell>
          <cell r="W196">
            <v>2500</v>
          </cell>
          <cell r="Z196">
            <v>5000</v>
          </cell>
        </row>
        <row r="197">
          <cell r="A197" t="str">
            <v>PTNL</v>
          </cell>
          <cell r="C197" t="str">
            <v>Public Affairs</v>
          </cell>
          <cell r="L197">
            <v>400</v>
          </cell>
          <cell r="M197">
            <v>400</v>
          </cell>
          <cell r="N197">
            <v>400</v>
          </cell>
          <cell r="O197">
            <v>400</v>
          </cell>
          <cell r="P197">
            <v>400</v>
          </cell>
          <cell r="Q197">
            <v>400</v>
          </cell>
          <cell r="R197">
            <v>400</v>
          </cell>
          <cell r="S197">
            <v>400</v>
          </cell>
          <cell r="T197">
            <v>400</v>
          </cell>
          <cell r="U197">
            <v>400</v>
          </cell>
          <cell r="V197">
            <v>400</v>
          </cell>
          <cell r="W197">
            <v>400</v>
          </cell>
          <cell r="Z197">
            <v>800</v>
          </cell>
        </row>
        <row r="198">
          <cell r="A198" t="str">
            <v>PTNL</v>
          </cell>
          <cell r="C198" t="str">
            <v>Lincoln Parish Processing Plant</v>
          </cell>
          <cell r="L198">
            <v>0</v>
          </cell>
          <cell r="M198">
            <v>2000</v>
          </cell>
          <cell r="N198">
            <v>0</v>
          </cell>
          <cell r="O198">
            <v>0</v>
          </cell>
          <cell r="P198">
            <v>0</v>
          </cell>
          <cell r="Q198">
            <v>4000</v>
          </cell>
          <cell r="R198">
            <v>0</v>
          </cell>
          <cell r="S198">
            <v>4000</v>
          </cell>
          <cell r="T198">
            <v>0</v>
          </cell>
          <cell r="U198">
            <v>4000</v>
          </cell>
          <cell r="V198">
            <v>0</v>
          </cell>
          <cell r="W198">
            <v>4000</v>
          </cell>
          <cell r="Z198">
            <v>2000</v>
          </cell>
        </row>
        <row r="199">
          <cell r="A199" t="str">
            <v>PTNL</v>
          </cell>
          <cell r="C199" t="str">
            <v>Lincoln Parish Processing Plant</v>
          </cell>
          <cell r="L199">
            <v>0</v>
          </cell>
          <cell r="M199">
            <v>0</v>
          </cell>
          <cell r="N199">
            <v>0</v>
          </cell>
          <cell r="O199">
            <v>5000</v>
          </cell>
          <cell r="P199">
            <v>5000</v>
          </cell>
          <cell r="Q199">
            <v>5000</v>
          </cell>
          <cell r="R199">
            <v>5000</v>
          </cell>
          <cell r="S199">
            <v>5000</v>
          </cell>
          <cell r="T199">
            <v>5000</v>
          </cell>
          <cell r="U199">
            <v>5000</v>
          </cell>
          <cell r="V199">
            <v>5000</v>
          </cell>
          <cell r="W199">
            <v>5000</v>
          </cell>
          <cell r="Z199">
            <v>0</v>
          </cell>
        </row>
        <row r="200">
          <cell r="A200" t="str">
            <v>PTNL</v>
          </cell>
          <cell r="C200" t="str">
            <v>Lincoln Parish Processing Plant</v>
          </cell>
          <cell r="L200">
            <v>2000</v>
          </cell>
          <cell r="M200">
            <v>2000</v>
          </cell>
          <cell r="N200">
            <v>1000</v>
          </cell>
          <cell r="O200">
            <v>3000</v>
          </cell>
          <cell r="P200">
            <v>1000</v>
          </cell>
          <cell r="Q200">
            <v>3000</v>
          </cell>
          <cell r="R200">
            <v>3000</v>
          </cell>
          <cell r="S200">
            <v>3000</v>
          </cell>
          <cell r="T200">
            <v>3000</v>
          </cell>
          <cell r="U200">
            <v>3000</v>
          </cell>
          <cell r="V200">
            <v>3000</v>
          </cell>
          <cell r="W200">
            <v>3000</v>
          </cell>
          <cell r="Z200">
            <v>4000</v>
          </cell>
        </row>
        <row r="201">
          <cell r="A201" t="str">
            <v>PTNL</v>
          </cell>
          <cell r="C201" t="str">
            <v>Lincoln Parish Processing Plant</v>
          </cell>
          <cell r="L201">
            <v>1000</v>
          </cell>
          <cell r="M201">
            <v>1000</v>
          </cell>
          <cell r="N201">
            <v>1000</v>
          </cell>
          <cell r="O201">
            <v>2000</v>
          </cell>
          <cell r="P201">
            <v>5000</v>
          </cell>
          <cell r="Q201">
            <v>2000</v>
          </cell>
          <cell r="R201">
            <v>4000</v>
          </cell>
          <cell r="S201">
            <v>2000</v>
          </cell>
          <cell r="T201">
            <v>5000</v>
          </cell>
          <cell r="U201">
            <v>3000</v>
          </cell>
          <cell r="V201">
            <v>2000</v>
          </cell>
          <cell r="W201">
            <v>2000</v>
          </cell>
          <cell r="Z201">
            <v>2000</v>
          </cell>
        </row>
        <row r="202">
          <cell r="A202" t="str">
            <v>PTNL</v>
          </cell>
          <cell r="C202" t="str">
            <v>Lincoln Parish Processing Plant</v>
          </cell>
          <cell r="L202">
            <v>0</v>
          </cell>
          <cell r="M202">
            <v>0</v>
          </cell>
          <cell r="N202">
            <v>0</v>
          </cell>
          <cell r="O202">
            <v>5000</v>
          </cell>
          <cell r="P202">
            <v>5000</v>
          </cell>
          <cell r="Q202">
            <v>5000</v>
          </cell>
          <cell r="R202">
            <v>5000</v>
          </cell>
          <cell r="S202">
            <v>5000</v>
          </cell>
          <cell r="T202">
            <v>5000</v>
          </cell>
          <cell r="U202">
            <v>5000</v>
          </cell>
          <cell r="V202">
            <v>5000</v>
          </cell>
          <cell r="W202">
            <v>5000</v>
          </cell>
          <cell r="Z202">
            <v>0</v>
          </cell>
        </row>
        <row r="203">
          <cell r="A203" t="str">
            <v>PTNL</v>
          </cell>
          <cell r="C203" t="str">
            <v>Mt Olive Processing Plant</v>
          </cell>
          <cell r="L203">
            <v>0</v>
          </cell>
          <cell r="M203">
            <v>0</v>
          </cell>
          <cell r="N203">
            <v>0</v>
          </cell>
          <cell r="O203">
            <v>1000</v>
          </cell>
          <cell r="P203">
            <v>2000</v>
          </cell>
          <cell r="Q203">
            <v>1000</v>
          </cell>
          <cell r="R203">
            <v>2000</v>
          </cell>
          <cell r="S203">
            <v>1000</v>
          </cell>
          <cell r="T203">
            <v>2000</v>
          </cell>
          <cell r="U203">
            <v>1000</v>
          </cell>
          <cell r="V203">
            <v>2000</v>
          </cell>
          <cell r="W203">
            <v>1000</v>
          </cell>
          <cell r="Z203">
            <v>0</v>
          </cell>
        </row>
        <row r="204">
          <cell r="A204" t="str">
            <v>PTNL</v>
          </cell>
          <cell r="C204" t="str">
            <v>Mt Olive Processing Plant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2500</v>
          </cell>
          <cell r="V204">
            <v>3000</v>
          </cell>
          <cell r="W204">
            <v>4000</v>
          </cell>
          <cell r="Z204">
            <v>0</v>
          </cell>
        </row>
        <row r="205">
          <cell r="A205" t="str">
            <v>PTNL</v>
          </cell>
          <cell r="C205" t="str">
            <v>Mt Olive Processing Plant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1000</v>
          </cell>
          <cell r="Q205">
            <v>2500</v>
          </cell>
          <cell r="R205">
            <v>1000</v>
          </cell>
          <cell r="S205">
            <v>500</v>
          </cell>
          <cell r="T205">
            <v>1500</v>
          </cell>
          <cell r="U205">
            <v>2500</v>
          </cell>
          <cell r="V205">
            <v>1000</v>
          </cell>
          <cell r="W205">
            <v>2500</v>
          </cell>
          <cell r="Z205">
            <v>0</v>
          </cell>
        </row>
        <row r="206">
          <cell r="A206" t="str">
            <v>PTNL</v>
          </cell>
          <cell r="C206" t="str">
            <v>Mt Olive Processing Plant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2000</v>
          </cell>
          <cell r="V206">
            <v>3000</v>
          </cell>
          <cell r="W206">
            <v>5000</v>
          </cell>
          <cell r="Z206">
            <v>0</v>
          </cell>
        </row>
        <row r="207">
          <cell r="A207" t="str">
            <v>PTNL</v>
          </cell>
          <cell r="C207" t="str">
            <v>Mt Olive Processing Plant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2500</v>
          </cell>
          <cell r="V207">
            <v>3500</v>
          </cell>
          <cell r="W207">
            <v>5000</v>
          </cell>
          <cell r="Z207">
            <v>0</v>
          </cell>
        </row>
        <row r="208">
          <cell r="A208" t="str">
            <v>PTPB</v>
          </cell>
          <cell r="C208" t="str">
            <v>Executive - Permian</v>
          </cell>
          <cell r="L208">
            <v>500</v>
          </cell>
          <cell r="M208">
            <v>500</v>
          </cell>
          <cell r="N208">
            <v>500</v>
          </cell>
          <cell r="O208">
            <v>500</v>
          </cell>
          <cell r="P208">
            <v>500</v>
          </cell>
          <cell r="Q208">
            <v>500</v>
          </cell>
          <cell r="R208">
            <v>500</v>
          </cell>
          <cell r="S208">
            <v>500</v>
          </cell>
          <cell r="T208">
            <v>500</v>
          </cell>
          <cell r="U208">
            <v>500</v>
          </cell>
          <cell r="V208">
            <v>500</v>
          </cell>
          <cell r="W208">
            <v>500</v>
          </cell>
          <cell r="Z208">
            <v>1000</v>
          </cell>
        </row>
        <row r="209">
          <cell r="A209" t="str">
            <v>PTPB</v>
          </cell>
          <cell r="C209" t="str">
            <v>Pecos Gathering system</v>
          </cell>
          <cell r="L209">
            <v>7000</v>
          </cell>
          <cell r="M209">
            <v>7000</v>
          </cell>
          <cell r="N209">
            <v>7000</v>
          </cell>
          <cell r="O209">
            <v>7000</v>
          </cell>
          <cell r="P209">
            <v>7000</v>
          </cell>
          <cell r="Q209">
            <v>7000</v>
          </cell>
          <cell r="R209">
            <v>7000</v>
          </cell>
          <cell r="S209">
            <v>7000</v>
          </cell>
          <cell r="T209">
            <v>7000</v>
          </cell>
          <cell r="U209">
            <v>7000</v>
          </cell>
          <cell r="V209">
            <v>7000</v>
          </cell>
          <cell r="W209">
            <v>7000</v>
          </cell>
          <cell r="Z209">
            <v>14000</v>
          </cell>
        </row>
        <row r="210">
          <cell r="A210" t="str">
            <v>PTPB</v>
          </cell>
          <cell r="C210" t="str">
            <v>Pecos Gathering system</v>
          </cell>
          <cell r="L210">
            <v>5000</v>
          </cell>
          <cell r="M210">
            <v>5000</v>
          </cell>
          <cell r="N210">
            <v>5000</v>
          </cell>
          <cell r="O210">
            <v>5000</v>
          </cell>
          <cell r="P210">
            <v>5000</v>
          </cell>
          <cell r="Q210">
            <v>5000</v>
          </cell>
          <cell r="R210">
            <v>5000</v>
          </cell>
          <cell r="S210">
            <v>5000</v>
          </cell>
          <cell r="T210">
            <v>5000</v>
          </cell>
          <cell r="U210">
            <v>5000</v>
          </cell>
          <cell r="V210">
            <v>5000</v>
          </cell>
          <cell r="W210">
            <v>5000</v>
          </cell>
          <cell r="Z210">
            <v>10000</v>
          </cell>
        </row>
        <row r="211">
          <cell r="A211" t="str">
            <v>PTPB</v>
          </cell>
          <cell r="C211" t="str">
            <v>Pecos Gathering system</v>
          </cell>
          <cell r="L211">
            <v>5000</v>
          </cell>
          <cell r="M211">
            <v>5000</v>
          </cell>
          <cell r="N211">
            <v>5000</v>
          </cell>
          <cell r="O211">
            <v>5000</v>
          </cell>
          <cell r="P211">
            <v>5000</v>
          </cell>
          <cell r="Q211">
            <v>5000</v>
          </cell>
          <cell r="R211">
            <v>5000</v>
          </cell>
          <cell r="S211">
            <v>5000</v>
          </cell>
          <cell r="T211">
            <v>5000</v>
          </cell>
          <cell r="U211">
            <v>5000</v>
          </cell>
          <cell r="V211">
            <v>5000</v>
          </cell>
          <cell r="W211">
            <v>5000</v>
          </cell>
          <cell r="Z211">
            <v>10000</v>
          </cell>
        </row>
        <row r="212">
          <cell r="A212" t="str">
            <v>PTPB</v>
          </cell>
          <cell r="C212" t="str">
            <v>Pecos Gathering system</v>
          </cell>
          <cell r="L212">
            <v>1500</v>
          </cell>
          <cell r="M212">
            <v>1500</v>
          </cell>
          <cell r="N212">
            <v>1500</v>
          </cell>
          <cell r="O212">
            <v>1500</v>
          </cell>
          <cell r="P212">
            <v>1500</v>
          </cell>
          <cell r="Q212">
            <v>1500</v>
          </cell>
          <cell r="R212">
            <v>1500</v>
          </cell>
          <cell r="S212">
            <v>1500</v>
          </cell>
          <cell r="T212">
            <v>1500</v>
          </cell>
          <cell r="U212">
            <v>1500</v>
          </cell>
          <cell r="V212">
            <v>1500</v>
          </cell>
          <cell r="W212">
            <v>1500</v>
          </cell>
          <cell r="Z212">
            <v>3000</v>
          </cell>
        </row>
        <row r="213">
          <cell r="A213" t="str">
            <v>PTPB</v>
          </cell>
          <cell r="C213" t="str">
            <v>Pecos Gathering system</v>
          </cell>
          <cell r="L213">
            <v>9000</v>
          </cell>
          <cell r="M213">
            <v>9000</v>
          </cell>
          <cell r="N213">
            <v>9000</v>
          </cell>
          <cell r="O213">
            <v>9000</v>
          </cell>
          <cell r="P213">
            <v>9000</v>
          </cell>
          <cell r="Q213">
            <v>9000</v>
          </cell>
          <cell r="R213">
            <v>9000</v>
          </cell>
          <cell r="S213">
            <v>9000</v>
          </cell>
          <cell r="T213">
            <v>9000</v>
          </cell>
          <cell r="U213">
            <v>9000</v>
          </cell>
          <cell r="V213">
            <v>9000</v>
          </cell>
          <cell r="W213">
            <v>9000</v>
          </cell>
          <cell r="Z213">
            <v>18000</v>
          </cell>
        </row>
        <row r="214">
          <cell r="A214" t="str">
            <v>PTPB</v>
          </cell>
          <cell r="C214" t="str">
            <v>Pecos Gathering system</v>
          </cell>
          <cell r="L214">
            <v>1000</v>
          </cell>
          <cell r="M214">
            <v>1000</v>
          </cell>
          <cell r="N214">
            <v>1000</v>
          </cell>
          <cell r="O214">
            <v>1000</v>
          </cell>
          <cell r="P214">
            <v>1000</v>
          </cell>
          <cell r="Q214">
            <v>1000</v>
          </cell>
          <cell r="R214">
            <v>1000</v>
          </cell>
          <cell r="S214">
            <v>1000</v>
          </cell>
          <cell r="T214">
            <v>1000</v>
          </cell>
          <cell r="U214">
            <v>1000</v>
          </cell>
          <cell r="V214">
            <v>1000</v>
          </cell>
          <cell r="W214">
            <v>1000</v>
          </cell>
          <cell r="Z214">
            <v>2000</v>
          </cell>
        </row>
        <row r="215">
          <cell r="A215" t="str">
            <v>PTPB</v>
          </cell>
          <cell r="C215" t="str">
            <v>Pecos Gathering system</v>
          </cell>
          <cell r="L215">
            <v>1000</v>
          </cell>
          <cell r="M215">
            <v>1000</v>
          </cell>
          <cell r="N215">
            <v>1000</v>
          </cell>
          <cell r="O215">
            <v>1000</v>
          </cell>
          <cell r="P215">
            <v>1000</v>
          </cell>
          <cell r="Q215">
            <v>1000</v>
          </cell>
          <cell r="R215">
            <v>1000</v>
          </cell>
          <cell r="S215">
            <v>1000</v>
          </cell>
          <cell r="T215">
            <v>1000</v>
          </cell>
          <cell r="U215">
            <v>1000</v>
          </cell>
          <cell r="V215">
            <v>1000</v>
          </cell>
          <cell r="W215">
            <v>1000</v>
          </cell>
          <cell r="Z215">
            <v>2000</v>
          </cell>
        </row>
        <row r="216">
          <cell r="A216" t="str">
            <v>PTPB</v>
          </cell>
          <cell r="C216" t="str">
            <v>Pecos Gathering system</v>
          </cell>
          <cell r="L216">
            <v>1000</v>
          </cell>
          <cell r="M216">
            <v>1000</v>
          </cell>
          <cell r="N216">
            <v>1000</v>
          </cell>
          <cell r="O216">
            <v>1000</v>
          </cell>
          <cell r="P216">
            <v>1000</v>
          </cell>
          <cell r="Q216">
            <v>1000</v>
          </cell>
          <cell r="R216">
            <v>1000</v>
          </cell>
          <cell r="S216">
            <v>1000</v>
          </cell>
          <cell r="T216">
            <v>1000</v>
          </cell>
          <cell r="U216">
            <v>1000</v>
          </cell>
          <cell r="V216">
            <v>1000</v>
          </cell>
          <cell r="W216">
            <v>1000</v>
          </cell>
          <cell r="Z216">
            <v>2000</v>
          </cell>
        </row>
        <row r="217">
          <cell r="A217" t="str">
            <v>PTPB</v>
          </cell>
          <cell r="C217" t="str">
            <v>Pecos Gathering system</v>
          </cell>
          <cell r="L217">
            <v>1000</v>
          </cell>
          <cell r="M217">
            <v>1000</v>
          </cell>
          <cell r="N217">
            <v>1000</v>
          </cell>
          <cell r="O217">
            <v>1000</v>
          </cell>
          <cell r="P217">
            <v>1000</v>
          </cell>
          <cell r="Q217">
            <v>1000</v>
          </cell>
          <cell r="R217">
            <v>1000</v>
          </cell>
          <cell r="S217">
            <v>1000</v>
          </cell>
          <cell r="T217">
            <v>1000</v>
          </cell>
          <cell r="U217">
            <v>1000</v>
          </cell>
          <cell r="V217">
            <v>1000</v>
          </cell>
          <cell r="W217">
            <v>1000</v>
          </cell>
          <cell r="Z217">
            <v>2000</v>
          </cell>
        </row>
        <row r="218">
          <cell r="A218" t="str">
            <v>PTPB</v>
          </cell>
          <cell r="C218" t="str">
            <v>Pecos Processing Plant</v>
          </cell>
          <cell r="L218">
            <v>5000</v>
          </cell>
          <cell r="M218">
            <v>5000</v>
          </cell>
          <cell r="N218">
            <v>5000</v>
          </cell>
          <cell r="O218">
            <v>5000</v>
          </cell>
          <cell r="P218">
            <v>5000</v>
          </cell>
          <cell r="Q218">
            <v>5000</v>
          </cell>
          <cell r="R218">
            <v>5000</v>
          </cell>
          <cell r="S218">
            <v>5000</v>
          </cell>
          <cell r="T218">
            <v>5000</v>
          </cell>
          <cell r="U218">
            <v>5000</v>
          </cell>
          <cell r="V218">
            <v>5000</v>
          </cell>
          <cell r="W218">
            <v>5000</v>
          </cell>
          <cell r="Z218">
            <v>10000</v>
          </cell>
        </row>
        <row r="219">
          <cell r="A219" t="str">
            <v>PTPB</v>
          </cell>
          <cell r="C219" t="str">
            <v>Pecos Processing Plant</v>
          </cell>
          <cell r="L219">
            <v>6000</v>
          </cell>
          <cell r="M219">
            <v>6000</v>
          </cell>
          <cell r="N219">
            <v>6000</v>
          </cell>
          <cell r="O219">
            <v>6000</v>
          </cell>
          <cell r="P219">
            <v>6000</v>
          </cell>
          <cell r="Q219">
            <v>6000</v>
          </cell>
          <cell r="R219">
            <v>6000</v>
          </cell>
          <cell r="S219">
            <v>6000</v>
          </cell>
          <cell r="T219">
            <v>6000</v>
          </cell>
          <cell r="U219">
            <v>6000</v>
          </cell>
          <cell r="V219">
            <v>6000</v>
          </cell>
          <cell r="W219">
            <v>6000</v>
          </cell>
          <cell r="Z219">
            <v>12000</v>
          </cell>
        </row>
        <row r="220">
          <cell r="A220" t="str">
            <v>PTPB</v>
          </cell>
          <cell r="C220" t="str">
            <v>Pecos Processing Plant</v>
          </cell>
          <cell r="L220">
            <v>7000</v>
          </cell>
          <cell r="M220">
            <v>7000</v>
          </cell>
          <cell r="N220">
            <v>7000</v>
          </cell>
          <cell r="O220">
            <v>7000</v>
          </cell>
          <cell r="P220">
            <v>7000</v>
          </cell>
          <cell r="Q220">
            <v>7000</v>
          </cell>
          <cell r="R220">
            <v>7000</v>
          </cell>
          <cell r="S220">
            <v>7000</v>
          </cell>
          <cell r="T220">
            <v>7000</v>
          </cell>
          <cell r="U220">
            <v>7000</v>
          </cell>
          <cell r="V220">
            <v>7000</v>
          </cell>
          <cell r="W220">
            <v>7000</v>
          </cell>
          <cell r="Z220">
            <v>14000</v>
          </cell>
        </row>
        <row r="221">
          <cell r="A221" t="str">
            <v>PTPB</v>
          </cell>
          <cell r="C221" t="str">
            <v>Pecos Processing Plant</v>
          </cell>
          <cell r="L221">
            <v>5000</v>
          </cell>
          <cell r="M221">
            <v>5000</v>
          </cell>
          <cell r="N221">
            <v>5000</v>
          </cell>
          <cell r="O221">
            <v>5000</v>
          </cell>
          <cell r="P221">
            <v>5000</v>
          </cell>
          <cell r="Q221">
            <v>5000</v>
          </cell>
          <cell r="R221">
            <v>5000</v>
          </cell>
          <cell r="S221">
            <v>5000</v>
          </cell>
          <cell r="T221">
            <v>5000</v>
          </cell>
          <cell r="U221">
            <v>5000</v>
          </cell>
          <cell r="V221">
            <v>5000</v>
          </cell>
          <cell r="W221">
            <v>5000</v>
          </cell>
          <cell r="Z221">
            <v>10000</v>
          </cell>
        </row>
        <row r="222">
          <cell r="A222" t="str">
            <v>PTPB</v>
          </cell>
          <cell r="C222" t="str">
            <v>Pecos Processing Plant</v>
          </cell>
          <cell r="L222">
            <v>9000</v>
          </cell>
          <cell r="M222">
            <v>9000</v>
          </cell>
          <cell r="N222">
            <v>9000</v>
          </cell>
          <cell r="O222">
            <v>9000</v>
          </cell>
          <cell r="P222">
            <v>9000</v>
          </cell>
          <cell r="Q222">
            <v>9000</v>
          </cell>
          <cell r="R222">
            <v>9000</v>
          </cell>
          <cell r="S222">
            <v>9000</v>
          </cell>
          <cell r="T222">
            <v>9000</v>
          </cell>
          <cell r="U222">
            <v>9000</v>
          </cell>
          <cell r="V222">
            <v>9000</v>
          </cell>
          <cell r="W222">
            <v>9000</v>
          </cell>
          <cell r="Z222">
            <v>18000</v>
          </cell>
        </row>
        <row r="223">
          <cell r="A223" t="str">
            <v>PTPB</v>
          </cell>
          <cell r="C223" t="str">
            <v>Pecos Processing Plant</v>
          </cell>
          <cell r="L223">
            <v>3000</v>
          </cell>
          <cell r="M223">
            <v>3000</v>
          </cell>
          <cell r="N223">
            <v>3000</v>
          </cell>
          <cell r="O223">
            <v>3000</v>
          </cell>
          <cell r="P223">
            <v>3000</v>
          </cell>
          <cell r="Q223">
            <v>3000</v>
          </cell>
          <cell r="R223">
            <v>3000</v>
          </cell>
          <cell r="S223">
            <v>3000</v>
          </cell>
          <cell r="T223">
            <v>3000</v>
          </cell>
          <cell r="U223">
            <v>3000</v>
          </cell>
          <cell r="V223">
            <v>3000</v>
          </cell>
          <cell r="W223">
            <v>3000</v>
          </cell>
          <cell r="Z223">
            <v>6000</v>
          </cell>
        </row>
        <row r="224">
          <cell r="A224" t="str">
            <v>PTPB</v>
          </cell>
          <cell r="C224" t="str">
            <v>Pecos Processing Plant</v>
          </cell>
          <cell r="L224">
            <v>6000</v>
          </cell>
          <cell r="M224">
            <v>6000</v>
          </cell>
          <cell r="N224">
            <v>6000</v>
          </cell>
          <cell r="O224">
            <v>6000</v>
          </cell>
          <cell r="P224">
            <v>6000</v>
          </cell>
          <cell r="Q224">
            <v>6000</v>
          </cell>
          <cell r="R224">
            <v>6000</v>
          </cell>
          <cell r="S224">
            <v>6000</v>
          </cell>
          <cell r="T224">
            <v>6000</v>
          </cell>
          <cell r="U224">
            <v>6000</v>
          </cell>
          <cell r="V224">
            <v>6000</v>
          </cell>
          <cell r="W224">
            <v>6000</v>
          </cell>
          <cell r="Z224">
            <v>12000</v>
          </cell>
        </row>
        <row r="225">
          <cell r="A225" t="str">
            <v>PTPB</v>
          </cell>
          <cell r="C225" t="str">
            <v>Pecos Processing Plant</v>
          </cell>
          <cell r="L225">
            <v>3000</v>
          </cell>
          <cell r="M225">
            <v>3000</v>
          </cell>
          <cell r="N225">
            <v>3000</v>
          </cell>
          <cell r="O225">
            <v>3000</v>
          </cell>
          <cell r="P225">
            <v>3000</v>
          </cell>
          <cell r="Q225">
            <v>3000</v>
          </cell>
          <cell r="R225">
            <v>3000</v>
          </cell>
          <cell r="S225">
            <v>3000</v>
          </cell>
          <cell r="T225">
            <v>3000</v>
          </cell>
          <cell r="U225">
            <v>3000</v>
          </cell>
          <cell r="V225">
            <v>3000</v>
          </cell>
          <cell r="W225">
            <v>3000</v>
          </cell>
          <cell r="Z225">
            <v>6000</v>
          </cell>
        </row>
        <row r="226">
          <cell r="A226" t="str">
            <v>PTNL</v>
          </cell>
          <cell r="C226" t="str">
            <v>Lincoln Parish Processing Plant</v>
          </cell>
          <cell r="L226">
            <v>0</v>
          </cell>
          <cell r="M226">
            <v>0</v>
          </cell>
          <cell r="N226">
            <v>0</v>
          </cell>
          <cell r="O226">
            <v>2000</v>
          </cell>
          <cell r="P226">
            <v>3000</v>
          </cell>
          <cell r="Q226">
            <v>4000</v>
          </cell>
          <cell r="R226">
            <v>5000</v>
          </cell>
          <cell r="S226">
            <v>5000</v>
          </cell>
          <cell r="T226">
            <v>5000</v>
          </cell>
          <cell r="U226">
            <v>5000</v>
          </cell>
          <cell r="V226">
            <v>5000</v>
          </cell>
          <cell r="W226">
            <v>5000</v>
          </cell>
          <cell r="Z226">
            <v>0</v>
          </cell>
        </row>
        <row r="227">
          <cell r="A227" t="str">
            <v>PTNL</v>
          </cell>
          <cell r="C227" t="str">
            <v>Mt Olive Processing Plant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2500</v>
          </cell>
          <cell r="W227">
            <v>2500</v>
          </cell>
          <cell r="Z227">
            <v>0</v>
          </cell>
        </row>
        <row r="228">
          <cell r="A228" t="str">
            <v>PTNL</v>
          </cell>
          <cell r="C228" t="str">
            <v>Lincoln Parish Processing Plant</v>
          </cell>
          <cell r="L228">
            <v>0</v>
          </cell>
          <cell r="M228">
            <v>0</v>
          </cell>
          <cell r="N228">
            <v>0</v>
          </cell>
          <cell r="O228">
            <v>2000</v>
          </cell>
          <cell r="P228">
            <v>1000</v>
          </cell>
          <cell r="Q228">
            <v>1000</v>
          </cell>
          <cell r="R228">
            <v>2000</v>
          </cell>
          <cell r="S228">
            <v>2000</v>
          </cell>
          <cell r="T228">
            <v>1000</v>
          </cell>
          <cell r="U228">
            <v>2000</v>
          </cell>
          <cell r="V228">
            <v>2000</v>
          </cell>
          <cell r="W228">
            <v>2000</v>
          </cell>
          <cell r="Z228">
            <v>0</v>
          </cell>
        </row>
        <row r="229">
          <cell r="A229" t="str">
            <v>PTNL</v>
          </cell>
          <cell r="C229" t="str">
            <v>Lincoln Parish Processing Plant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2000</v>
          </cell>
          <cell r="Q229">
            <v>2000</v>
          </cell>
          <cell r="R229">
            <v>2000</v>
          </cell>
          <cell r="S229">
            <v>2000</v>
          </cell>
          <cell r="T229">
            <v>2000</v>
          </cell>
          <cell r="U229">
            <v>2000</v>
          </cell>
          <cell r="V229">
            <v>2000</v>
          </cell>
          <cell r="W229">
            <v>2000</v>
          </cell>
          <cell r="Z229">
            <v>0</v>
          </cell>
        </row>
        <row r="230">
          <cell r="A230" t="str">
            <v>PTNL</v>
          </cell>
          <cell r="C230" t="str">
            <v>Lincoln Parish Processing Plant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3000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Z230">
            <v>0</v>
          </cell>
        </row>
        <row r="231">
          <cell r="A231" t="str">
            <v>PTNL</v>
          </cell>
          <cell r="C231" t="str">
            <v>Mt Olive Processing Plant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2000</v>
          </cell>
          <cell r="V231">
            <v>2000</v>
          </cell>
          <cell r="W231">
            <v>2000</v>
          </cell>
          <cell r="Z231">
            <v>0</v>
          </cell>
        </row>
        <row r="232">
          <cell r="A232" t="str">
            <v>PTNL</v>
          </cell>
          <cell r="C232" t="str">
            <v>Mt Olive Processing Plant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2500</v>
          </cell>
          <cell r="W232">
            <v>0</v>
          </cell>
          <cell r="Z232">
            <v>0</v>
          </cell>
        </row>
        <row r="233">
          <cell r="A233" t="str">
            <v>PTNL</v>
          </cell>
          <cell r="C233" t="str">
            <v>Lincoln Parish Processing Plant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5000</v>
          </cell>
          <cell r="R233">
            <v>0</v>
          </cell>
          <cell r="S233">
            <v>0</v>
          </cell>
          <cell r="T233">
            <v>5000</v>
          </cell>
          <cell r="U233">
            <v>0</v>
          </cell>
          <cell r="V233">
            <v>0</v>
          </cell>
          <cell r="W233">
            <v>5000</v>
          </cell>
          <cell r="Z233">
            <v>0</v>
          </cell>
        </row>
        <row r="234">
          <cell r="A234" t="str">
            <v>PTNL</v>
          </cell>
          <cell r="C234" t="str">
            <v>Lincoln Parish Processing Plant</v>
          </cell>
          <cell r="L234">
            <v>5000</v>
          </cell>
          <cell r="M234">
            <v>5000</v>
          </cell>
          <cell r="N234">
            <v>7000</v>
          </cell>
          <cell r="O234">
            <v>5000</v>
          </cell>
          <cell r="P234">
            <v>5000</v>
          </cell>
          <cell r="Q234">
            <v>5000</v>
          </cell>
          <cell r="R234">
            <v>5000</v>
          </cell>
          <cell r="S234">
            <v>10000</v>
          </cell>
          <cell r="T234">
            <v>7000</v>
          </cell>
          <cell r="U234">
            <v>7000</v>
          </cell>
          <cell r="V234">
            <v>7000</v>
          </cell>
          <cell r="W234">
            <v>7000</v>
          </cell>
          <cell r="Z234">
            <v>10000</v>
          </cell>
        </row>
        <row r="235">
          <cell r="A235" t="str">
            <v>PTNL</v>
          </cell>
          <cell r="C235" t="str">
            <v>Mt Olive Processing Plant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5000</v>
          </cell>
          <cell r="Z235">
            <v>0</v>
          </cell>
        </row>
        <row r="236">
          <cell r="A236" t="str">
            <v>PTNL</v>
          </cell>
          <cell r="C236" t="str">
            <v>Mt Olive Processing Plant</v>
          </cell>
          <cell r="L236">
            <v>0</v>
          </cell>
          <cell r="M236">
            <v>0</v>
          </cell>
          <cell r="N236">
            <v>0</v>
          </cell>
          <cell r="O236">
            <v>1000</v>
          </cell>
          <cell r="P236">
            <v>1000</v>
          </cell>
          <cell r="Q236">
            <v>1000</v>
          </cell>
          <cell r="R236">
            <v>1000</v>
          </cell>
          <cell r="S236">
            <v>1000</v>
          </cell>
          <cell r="T236">
            <v>1000</v>
          </cell>
          <cell r="U236">
            <v>7000</v>
          </cell>
          <cell r="V236">
            <v>7000</v>
          </cell>
          <cell r="W236">
            <v>7000</v>
          </cell>
          <cell r="Z236">
            <v>0</v>
          </cell>
        </row>
        <row r="237">
          <cell r="A237" t="str">
            <v>PTPB</v>
          </cell>
          <cell r="C237" t="str">
            <v>Pecos Gathering system</v>
          </cell>
          <cell r="L237">
            <v>15000</v>
          </cell>
          <cell r="M237">
            <v>15000</v>
          </cell>
          <cell r="N237">
            <v>15000</v>
          </cell>
          <cell r="O237">
            <v>15000</v>
          </cell>
          <cell r="P237">
            <v>15000</v>
          </cell>
          <cell r="Q237">
            <v>15000</v>
          </cell>
          <cell r="R237">
            <v>15000</v>
          </cell>
          <cell r="S237">
            <v>15000</v>
          </cell>
          <cell r="T237">
            <v>15000</v>
          </cell>
          <cell r="U237">
            <v>15000</v>
          </cell>
          <cell r="V237">
            <v>15000</v>
          </cell>
          <cell r="W237">
            <v>15000</v>
          </cell>
          <cell r="Z237">
            <v>30000</v>
          </cell>
        </row>
        <row r="238">
          <cell r="A238" t="str">
            <v>PTPB</v>
          </cell>
          <cell r="C238" t="str">
            <v>Pecos Gathering system</v>
          </cell>
          <cell r="L238">
            <v>4000</v>
          </cell>
          <cell r="M238">
            <v>4000</v>
          </cell>
          <cell r="N238">
            <v>4000</v>
          </cell>
          <cell r="O238">
            <v>4000</v>
          </cell>
          <cell r="P238">
            <v>4000</v>
          </cell>
          <cell r="Q238">
            <v>4000</v>
          </cell>
          <cell r="R238">
            <v>4000</v>
          </cell>
          <cell r="S238">
            <v>4000</v>
          </cell>
          <cell r="T238">
            <v>4000</v>
          </cell>
          <cell r="U238">
            <v>4000</v>
          </cell>
          <cell r="V238">
            <v>4000</v>
          </cell>
          <cell r="W238">
            <v>4000</v>
          </cell>
          <cell r="Z238">
            <v>8000</v>
          </cell>
        </row>
        <row r="239">
          <cell r="A239" t="str">
            <v>PTPB</v>
          </cell>
          <cell r="C239" t="str">
            <v>Pecos Processing Plant</v>
          </cell>
          <cell r="L239">
            <v>2000</v>
          </cell>
          <cell r="M239">
            <v>2000</v>
          </cell>
          <cell r="N239">
            <v>2000</v>
          </cell>
          <cell r="O239">
            <v>2000</v>
          </cell>
          <cell r="P239">
            <v>2000</v>
          </cell>
          <cell r="Q239">
            <v>2000</v>
          </cell>
          <cell r="R239">
            <v>2000</v>
          </cell>
          <cell r="S239">
            <v>2000</v>
          </cell>
          <cell r="T239">
            <v>2000</v>
          </cell>
          <cell r="U239">
            <v>2000</v>
          </cell>
          <cell r="V239">
            <v>2000</v>
          </cell>
          <cell r="W239">
            <v>2000</v>
          </cell>
          <cell r="Z239">
            <v>4000</v>
          </cell>
        </row>
        <row r="240">
          <cell r="A240" t="str">
            <v>PTPB</v>
          </cell>
          <cell r="C240" t="str">
            <v>Pecos Processing Plant</v>
          </cell>
          <cell r="L240">
            <v>4000</v>
          </cell>
          <cell r="M240">
            <v>4000</v>
          </cell>
          <cell r="N240">
            <v>4000</v>
          </cell>
          <cell r="O240">
            <v>4000</v>
          </cell>
          <cell r="P240">
            <v>4000</v>
          </cell>
          <cell r="Q240">
            <v>4000</v>
          </cell>
          <cell r="R240">
            <v>4000</v>
          </cell>
          <cell r="S240">
            <v>4000</v>
          </cell>
          <cell r="T240">
            <v>4000</v>
          </cell>
          <cell r="U240">
            <v>4000</v>
          </cell>
          <cell r="V240">
            <v>4000</v>
          </cell>
          <cell r="W240">
            <v>4000</v>
          </cell>
          <cell r="Z240">
            <v>8000</v>
          </cell>
        </row>
        <row r="241">
          <cell r="A241" t="str">
            <v>Corporate</v>
          </cell>
          <cell r="C241" t="str">
            <v>IT</v>
          </cell>
          <cell r="L241">
            <v>200</v>
          </cell>
          <cell r="M241">
            <v>200</v>
          </cell>
          <cell r="N241">
            <v>200</v>
          </cell>
          <cell r="O241">
            <v>200</v>
          </cell>
          <cell r="P241">
            <v>200</v>
          </cell>
          <cell r="Q241">
            <v>200</v>
          </cell>
          <cell r="R241">
            <v>200</v>
          </cell>
          <cell r="S241">
            <v>200</v>
          </cell>
          <cell r="T241">
            <v>200</v>
          </cell>
          <cell r="U241">
            <v>200</v>
          </cell>
          <cell r="V241">
            <v>200</v>
          </cell>
          <cell r="W241">
            <v>200</v>
          </cell>
          <cell r="Z241">
            <v>400</v>
          </cell>
        </row>
        <row r="242">
          <cell r="A242" t="str">
            <v>Corporate</v>
          </cell>
          <cell r="C242" t="str">
            <v>IT</v>
          </cell>
          <cell r="L242">
            <v>878</v>
          </cell>
          <cell r="M242">
            <v>878</v>
          </cell>
          <cell r="N242">
            <v>878</v>
          </cell>
          <cell r="O242">
            <v>878</v>
          </cell>
          <cell r="P242">
            <v>878</v>
          </cell>
          <cell r="Q242">
            <v>878</v>
          </cell>
          <cell r="R242">
            <v>878</v>
          </cell>
          <cell r="S242">
            <v>878</v>
          </cell>
          <cell r="T242">
            <v>878</v>
          </cell>
          <cell r="U242">
            <v>878</v>
          </cell>
          <cell r="V242">
            <v>878</v>
          </cell>
          <cell r="W242">
            <v>878</v>
          </cell>
          <cell r="Z242">
            <v>1756</v>
          </cell>
        </row>
        <row r="243">
          <cell r="A243" t="str">
            <v>Corporate</v>
          </cell>
          <cell r="C243" t="str">
            <v>IT</v>
          </cell>
          <cell r="L243">
            <v>1333.3333333333333</v>
          </cell>
          <cell r="M243">
            <v>1333.3333333333333</v>
          </cell>
          <cell r="N243">
            <v>1333.3333333333333</v>
          </cell>
          <cell r="O243">
            <v>1333.3333333333333</v>
          </cell>
          <cell r="P243">
            <v>1333.3333333333333</v>
          </cell>
          <cell r="Q243">
            <v>1333.3333333333333</v>
          </cell>
          <cell r="R243">
            <v>1333.3333333333333</v>
          </cell>
          <cell r="S243">
            <v>1333.3333333333333</v>
          </cell>
          <cell r="T243">
            <v>1333.3333333333333</v>
          </cell>
          <cell r="U243">
            <v>1333.3333333333333</v>
          </cell>
          <cell r="V243">
            <v>1333.3333333333333</v>
          </cell>
          <cell r="W243">
            <v>1333.3333333333333</v>
          </cell>
          <cell r="Z243">
            <v>2666.6666666666665</v>
          </cell>
        </row>
        <row r="244">
          <cell r="A244" t="str">
            <v>Corporate</v>
          </cell>
          <cell r="C244" t="str">
            <v>Operations and Engineering</v>
          </cell>
          <cell r="L244">
            <v>1000</v>
          </cell>
          <cell r="M244">
            <v>400</v>
          </cell>
          <cell r="N244">
            <v>600</v>
          </cell>
          <cell r="O244">
            <v>600</v>
          </cell>
          <cell r="P244">
            <v>1200</v>
          </cell>
          <cell r="Q244">
            <v>700</v>
          </cell>
          <cell r="R244">
            <v>700</v>
          </cell>
          <cell r="S244">
            <v>700</v>
          </cell>
          <cell r="T244">
            <v>700</v>
          </cell>
          <cell r="U244">
            <v>700</v>
          </cell>
          <cell r="V244">
            <v>700</v>
          </cell>
          <cell r="W244">
            <v>700</v>
          </cell>
          <cell r="Z244">
            <v>1400</v>
          </cell>
        </row>
        <row r="245">
          <cell r="A245" t="str">
            <v>PTNL</v>
          </cell>
          <cell r="C245" t="str">
            <v>IT</v>
          </cell>
          <cell r="L245">
            <v>1200</v>
          </cell>
          <cell r="M245">
            <v>1200</v>
          </cell>
          <cell r="N245">
            <v>1200</v>
          </cell>
          <cell r="O245">
            <v>1200</v>
          </cell>
          <cell r="P245">
            <v>1200</v>
          </cell>
          <cell r="Q245">
            <v>1200</v>
          </cell>
          <cell r="R245">
            <v>1200</v>
          </cell>
          <cell r="S245">
            <v>1200</v>
          </cell>
          <cell r="T245">
            <v>1200</v>
          </cell>
          <cell r="U245">
            <v>1200</v>
          </cell>
          <cell r="V245">
            <v>1200</v>
          </cell>
          <cell r="W245">
            <v>1200</v>
          </cell>
          <cell r="Z245">
            <v>2400</v>
          </cell>
        </row>
        <row r="246">
          <cell r="A246" t="str">
            <v>PTNL</v>
          </cell>
          <cell r="C246" t="str">
            <v>Lincoln Parish Processing Plant</v>
          </cell>
          <cell r="L246">
            <v>1500</v>
          </cell>
          <cell r="M246">
            <v>1500</v>
          </cell>
          <cell r="N246">
            <v>1500</v>
          </cell>
          <cell r="O246">
            <v>1500</v>
          </cell>
          <cell r="P246">
            <v>1500</v>
          </cell>
          <cell r="Q246">
            <v>1500</v>
          </cell>
          <cell r="R246">
            <v>1500</v>
          </cell>
          <cell r="S246">
            <v>1500</v>
          </cell>
          <cell r="T246">
            <v>1500</v>
          </cell>
          <cell r="U246">
            <v>1500</v>
          </cell>
          <cell r="V246">
            <v>1500</v>
          </cell>
          <cell r="W246">
            <v>1500</v>
          </cell>
          <cell r="Z246">
            <v>3000</v>
          </cell>
        </row>
        <row r="247">
          <cell r="A247" t="str">
            <v>PTNL</v>
          </cell>
          <cell r="C247" t="str">
            <v>Lincoln Parish Processing Plant</v>
          </cell>
          <cell r="L247">
            <v>3500</v>
          </cell>
          <cell r="M247">
            <v>3500</v>
          </cell>
          <cell r="N247">
            <v>3500</v>
          </cell>
          <cell r="O247">
            <v>3500</v>
          </cell>
          <cell r="P247">
            <v>3500</v>
          </cell>
          <cell r="Q247">
            <v>3500</v>
          </cell>
          <cell r="R247">
            <v>3500</v>
          </cell>
          <cell r="S247">
            <v>3500</v>
          </cell>
          <cell r="T247">
            <v>3500</v>
          </cell>
          <cell r="U247">
            <v>3500</v>
          </cell>
          <cell r="V247">
            <v>3500</v>
          </cell>
          <cell r="W247">
            <v>3500</v>
          </cell>
          <cell r="Z247">
            <v>7000</v>
          </cell>
        </row>
        <row r="248">
          <cell r="A248" t="str">
            <v>PTNL</v>
          </cell>
          <cell r="C248" t="str">
            <v>Mt Olive Processing Plant</v>
          </cell>
          <cell r="L248">
            <v>0</v>
          </cell>
          <cell r="M248">
            <v>100</v>
          </cell>
          <cell r="N248">
            <v>100</v>
          </cell>
          <cell r="O248">
            <v>100</v>
          </cell>
          <cell r="P248">
            <v>100</v>
          </cell>
          <cell r="Q248">
            <v>100</v>
          </cell>
          <cell r="R248">
            <v>1500</v>
          </cell>
          <cell r="S248">
            <v>1500</v>
          </cell>
          <cell r="T248">
            <v>1500</v>
          </cell>
          <cell r="U248">
            <v>1500</v>
          </cell>
          <cell r="V248">
            <v>1500</v>
          </cell>
          <cell r="W248">
            <v>1500</v>
          </cell>
          <cell r="Z248">
            <v>100</v>
          </cell>
        </row>
        <row r="249">
          <cell r="A249" t="str">
            <v>PTPB</v>
          </cell>
          <cell r="C249" t="str">
            <v>IT</v>
          </cell>
          <cell r="L249">
            <v>1500</v>
          </cell>
          <cell r="M249">
            <v>1500</v>
          </cell>
          <cell r="N249">
            <v>1500</v>
          </cell>
          <cell r="O249">
            <v>1500</v>
          </cell>
          <cell r="P249">
            <v>1500</v>
          </cell>
          <cell r="Q249">
            <v>1500</v>
          </cell>
          <cell r="R249">
            <v>1500</v>
          </cell>
          <cell r="S249">
            <v>1500</v>
          </cell>
          <cell r="T249">
            <v>1500</v>
          </cell>
          <cell r="U249">
            <v>1500</v>
          </cell>
          <cell r="V249">
            <v>1500</v>
          </cell>
          <cell r="W249">
            <v>1500</v>
          </cell>
          <cell r="Z249">
            <v>3000</v>
          </cell>
        </row>
        <row r="250">
          <cell r="A250" t="str">
            <v>PTPB</v>
          </cell>
          <cell r="C250" t="str">
            <v>Pecos Gathering system</v>
          </cell>
          <cell r="L250">
            <v>400</v>
          </cell>
          <cell r="M250">
            <v>400</v>
          </cell>
          <cell r="N250">
            <v>400</v>
          </cell>
          <cell r="O250">
            <v>400</v>
          </cell>
          <cell r="P250">
            <v>400</v>
          </cell>
          <cell r="Q250">
            <v>400</v>
          </cell>
          <cell r="R250">
            <v>400</v>
          </cell>
          <cell r="S250">
            <v>400</v>
          </cell>
          <cell r="T250">
            <v>400</v>
          </cell>
          <cell r="U250">
            <v>400</v>
          </cell>
          <cell r="V250">
            <v>400</v>
          </cell>
          <cell r="W250">
            <v>400</v>
          </cell>
          <cell r="Z250">
            <v>800</v>
          </cell>
        </row>
        <row r="251">
          <cell r="A251" t="str">
            <v>PTPB</v>
          </cell>
          <cell r="C251" t="str">
            <v>Pecos Processing Plant</v>
          </cell>
          <cell r="L251">
            <v>800</v>
          </cell>
          <cell r="M251">
            <v>800</v>
          </cell>
          <cell r="N251">
            <v>800</v>
          </cell>
          <cell r="O251">
            <v>800</v>
          </cell>
          <cell r="P251">
            <v>800</v>
          </cell>
          <cell r="Q251">
            <v>800</v>
          </cell>
          <cell r="R251">
            <v>800</v>
          </cell>
          <cell r="S251">
            <v>800</v>
          </cell>
          <cell r="T251">
            <v>800</v>
          </cell>
          <cell r="U251">
            <v>800</v>
          </cell>
          <cell r="V251">
            <v>800</v>
          </cell>
          <cell r="W251">
            <v>800</v>
          </cell>
          <cell r="Z251">
            <v>1600</v>
          </cell>
        </row>
        <row r="252">
          <cell r="A252" t="str">
            <v>PTNL</v>
          </cell>
          <cell r="C252" t="str">
            <v>Lincoln Parish Processing Plant</v>
          </cell>
          <cell r="L252">
            <v>1000</v>
          </cell>
          <cell r="M252">
            <v>1000</v>
          </cell>
          <cell r="N252">
            <v>950000</v>
          </cell>
          <cell r="O252">
            <v>950000</v>
          </cell>
          <cell r="P252">
            <v>950000</v>
          </cell>
          <cell r="Q252">
            <v>950000</v>
          </cell>
          <cell r="R252">
            <v>950000</v>
          </cell>
          <cell r="S252">
            <v>950000</v>
          </cell>
          <cell r="T252">
            <v>950000</v>
          </cell>
          <cell r="U252">
            <v>950000</v>
          </cell>
          <cell r="V252">
            <v>950000</v>
          </cell>
          <cell r="W252">
            <v>950000</v>
          </cell>
          <cell r="Z252">
            <v>2000</v>
          </cell>
        </row>
        <row r="253">
          <cell r="A253" t="str">
            <v>PTNL</v>
          </cell>
          <cell r="C253" t="str">
            <v>Lincoln Parish Processing Plant</v>
          </cell>
          <cell r="L253">
            <v>0</v>
          </cell>
          <cell r="M253">
            <v>0</v>
          </cell>
          <cell r="N253">
            <v>-846000</v>
          </cell>
          <cell r="O253">
            <v>-846000</v>
          </cell>
          <cell r="P253">
            <v>-846000</v>
          </cell>
          <cell r="Q253">
            <v>-846000</v>
          </cell>
          <cell r="R253">
            <v>-846000</v>
          </cell>
          <cell r="S253">
            <v>-846000</v>
          </cell>
          <cell r="T253">
            <v>-846000</v>
          </cell>
          <cell r="U253">
            <v>-846000</v>
          </cell>
          <cell r="V253">
            <v>-846000</v>
          </cell>
          <cell r="W253">
            <v>-846000</v>
          </cell>
          <cell r="Z253">
            <v>0</v>
          </cell>
        </row>
        <row r="254">
          <cell r="A254" t="str">
            <v>PTNL</v>
          </cell>
          <cell r="C254" t="str">
            <v>Mt Olive Processing Plant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950000</v>
          </cell>
          <cell r="V254">
            <v>950000</v>
          </cell>
          <cell r="W254">
            <v>950000</v>
          </cell>
          <cell r="Z254">
            <v>0</v>
          </cell>
        </row>
        <row r="255">
          <cell r="A255" t="str">
            <v>PTNL</v>
          </cell>
          <cell r="C255" t="str">
            <v>Mt Olive Processing Plant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-846000</v>
          </cell>
          <cell r="V255">
            <v>-846000</v>
          </cell>
          <cell r="W255">
            <v>-846000</v>
          </cell>
          <cell r="Z255">
            <v>0</v>
          </cell>
        </row>
        <row r="256">
          <cell r="A256" t="str">
            <v>PTPB</v>
          </cell>
          <cell r="C256" t="str">
            <v>Pecos Gathering system</v>
          </cell>
          <cell r="L256">
            <v>700</v>
          </cell>
          <cell r="M256">
            <v>700</v>
          </cell>
          <cell r="N256">
            <v>700</v>
          </cell>
          <cell r="O256">
            <v>700</v>
          </cell>
          <cell r="P256">
            <v>700</v>
          </cell>
          <cell r="Q256">
            <v>700</v>
          </cell>
          <cell r="R256">
            <v>700</v>
          </cell>
          <cell r="S256">
            <v>700</v>
          </cell>
          <cell r="T256">
            <v>700</v>
          </cell>
          <cell r="U256">
            <v>700</v>
          </cell>
          <cell r="V256">
            <v>700</v>
          </cell>
          <cell r="W256">
            <v>700</v>
          </cell>
          <cell r="Z256">
            <v>1400</v>
          </cell>
        </row>
        <row r="257">
          <cell r="A257" t="str">
            <v>PTPB</v>
          </cell>
          <cell r="C257" t="str">
            <v>Pecos Processing Plant</v>
          </cell>
          <cell r="L257">
            <v>700</v>
          </cell>
          <cell r="M257">
            <v>700</v>
          </cell>
          <cell r="N257">
            <v>700</v>
          </cell>
          <cell r="O257">
            <v>700</v>
          </cell>
          <cell r="P257">
            <v>700</v>
          </cell>
          <cell r="Q257">
            <v>700</v>
          </cell>
          <cell r="R257">
            <v>700</v>
          </cell>
          <cell r="S257">
            <v>700</v>
          </cell>
          <cell r="T257">
            <v>700</v>
          </cell>
          <cell r="U257">
            <v>700</v>
          </cell>
          <cell r="V257">
            <v>700</v>
          </cell>
          <cell r="W257">
            <v>700</v>
          </cell>
          <cell r="Z257">
            <v>1400</v>
          </cell>
        </row>
        <row r="258">
          <cell r="A258" t="str">
            <v>Corporate</v>
          </cell>
          <cell r="C258" t="str">
            <v>Facility Services</v>
          </cell>
          <cell r="L258">
            <v>250</v>
          </cell>
          <cell r="M258">
            <v>250</v>
          </cell>
          <cell r="N258">
            <v>250</v>
          </cell>
          <cell r="O258">
            <v>250</v>
          </cell>
          <cell r="P258">
            <v>250</v>
          </cell>
          <cell r="Q258">
            <v>250</v>
          </cell>
          <cell r="R258">
            <v>250</v>
          </cell>
          <cell r="S258">
            <v>250</v>
          </cell>
          <cell r="T258">
            <v>250</v>
          </cell>
          <cell r="U258">
            <v>250</v>
          </cell>
          <cell r="V258">
            <v>250</v>
          </cell>
          <cell r="W258">
            <v>250</v>
          </cell>
          <cell r="Z258">
            <v>500</v>
          </cell>
        </row>
        <row r="259">
          <cell r="A259" t="str">
            <v>PTNL</v>
          </cell>
          <cell r="C259" t="str">
            <v>Lincoln Parish Processing Plant</v>
          </cell>
          <cell r="L259">
            <v>50</v>
          </cell>
          <cell r="M259">
            <v>50</v>
          </cell>
          <cell r="N259">
            <v>50</v>
          </cell>
          <cell r="O259">
            <v>50</v>
          </cell>
          <cell r="P259">
            <v>50</v>
          </cell>
          <cell r="Q259">
            <v>50</v>
          </cell>
          <cell r="R259">
            <v>50</v>
          </cell>
          <cell r="S259">
            <v>50</v>
          </cell>
          <cell r="T259">
            <v>50</v>
          </cell>
          <cell r="U259">
            <v>50</v>
          </cell>
          <cell r="V259">
            <v>50</v>
          </cell>
          <cell r="W259">
            <v>50</v>
          </cell>
          <cell r="Z259">
            <v>100</v>
          </cell>
        </row>
        <row r="260">
          <cell r="A260" t="str">
            <v>PTNL</v>
          </cell>
          <cell r="C260" t="str">
            <v>Mt Olive Processing Plant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Z260">
            <v>0</v>
          </cell>
        </row>
        <row r="261">
          <cell r="A261" t="str">
            <v>PTNL</v>
          </cell>
          <cell r="C261" t="str">
            <v>Lincoln Parish Processing Plant</v>
          </cell>
          <cell r="L261">
            <v>5000</v>
          </cell>
          <cell r="M261">
            <v>5000</v>
          </cell>
          <cell r="N261">
            <v>5000</v>
          </cell>
          <cell r="O261">
            <v>5000</v>
          </cell>
          <cell r="P261">
            <v>5000</v>
          </cell>
          <cell r="Q261">
            <v>5000</v>
          </cell>
          <cell r="R261">
            <v>5000</v>
          </cell>
          <cell r="S261">
            <v>5000</v>
          </cell>
          <cell r="T261">
            <v>5000</v>
          </cell>
          <cell r="U261">
            <v>5000</v>
          </cell>
          <cell r="V261">
            <v>5000</v>
          </cell>
          <cell r="W261">
            <v>5000</v>
          </cell>
          <cell r="Z261">
            <v>10000</v>
          </cell>
        </row>
        <row r="262">
          <cell r="A262" t="str">
            <v>PTNL</v>
          </cell>
          <cell r="C262" t="str">
            <v>Mt Olive Processing Plant</v>
          </cell>
          <cell r="L262">
            <v>0</v>
          </cell>
          <cell r="M262">
            <v>500</v>
          </cell>
          <cell r="N262">
            <v>500</v>
          </cell>
          <cell r="O262">
            <v>500</v>
          </cell>
          <cell r="P262">
            <v>500</v>
          </cell>
          <cell r="Q262">
            <v>500</v>
          </cell>
          <cell r="R262">
            <v>5000</v>
          </cell>
          <cell r="S262">
            <v>5000</v>
          </cell>
          <cell r="T262">
            <v>5000</v>
          </cell>
          <cell r="U262">
            <v>5000</v>
          </cell>
          <cell r="V262">
            <v>5000</v>
          </cell>
          <cell r="W262">
            <v>5000</v>
          </cell>
          <cell r="Z262">
            <v>500</v>
          </cell>
        </row>
        <row r="263">
          <cell r="A263" t="str">
            <v>PTPB</v>
          </cell>
          <cell r="C263" t="str">
            <v>Pecos Gathering system</v>
          </cell>
          <cell r="L263">
            <v>4000</v>
          </cell>
          <cell r="M263">
            <v>4000</v>
          </cell>
          <cell r="N263">
            <v>4000</v>
          </cell>
          <cell r="O263">
            <v>4000</v>
          </cell>
          <cell r="P263">
            <v>4000</v>
          </cell>
          <cell r="Q263">
            <v>4000</v>
          </cell>
          <cell r="R263">
            <v>4000</v>
          </cell>
          <cell r="S263">
            <v>4000</v>
          </cell>
          <cell r="T263">
            <v>4000</v>
          </cell>
          <cell r="U263">
            <v>4000</v>
          </cell>
          <cell r="V263">
            <v>4000</v>
          </cell>
          <cell r="W263">
            <v>4000</v>
          </cell>
          <cell r="Z263">
            <v>8000</v>
          </cell>
        </row>
        <row r="264">
          <cell r="A264" t="str">
            <v>PTPB</v>
          </cell>
          <cell r="C264" t="str">
            <v>Pecos Gathering system</v>
          </cell>
          <cell r="L264">
            <v>4000</v>
          </cell>
          <cell r="M264">
            <v>4000</v>
          </cell>
          <cell r="N264">
            <v>4000</v>
          </cell>
          <cell r="O264">
            <v>4000</v>
          </cell>
          <cell r="P264">
            <v>4000</v>
          </cell>
          <cell r="Q264">
            <v>4000</v>
          </cell>
          <cell r="R264">
            <v>4000</v>
          </cell>
          <cell r="S264">
            <v>4000</v>
          </cell>
          <cell r="T264">
            <v>4000</v>
          </cell>
          <cell r="U264">
            <v>4000</v>
          </cell>
          <cell r="V264">
            <v>4000</v>
          </cell>
          <cell r="W264">
            <v>4000</v>
          </cell>
          <cell r="Z264">
            <v>8000</v>
          </cell>
        </row>
        <row r="265">
          <cell r="A265" t="str">
            <v>PTPB</v>
          </cell>
          <cell r="C265" t="str">
            <v>Pecos Gathering system</v>
          </cell>
          <cell r="L265">
            <v>3000</v>
          </cell>
          <cell r="M265">
            <v>3000</v>
          </cell>
          <cell r="N265">
            <v>3000</v>
          </cell>
          <cell r="O265">
            <v>3000</v>
          </cell>
          <cell r="P265">
            <v>3000</v>
          </cell>
          <cell r="Q265">
            <v>3000</v>
          </cell>
          <cell r="R265">
            <v>3000</v>
          </cell>
          <cell r="S265">
            <v>3000</v>
          </cell>
          <cell r="T265">
            <v>3000</v>
          </cell>
          <cell r="U265">
            <v>3000</v>
          </cell>
          <cell r="V265">
            <v>3000</v>
          </cell>
          <cell r="W265">
            <v>3000</v>
          </cell>
          <cell r="Z265">
            <v>6000</v>
          </cell>
        </row>
        <row r="266">
          <cell r="A266" t="str">
            <v>PTPB</v>
          </cell>
          <cell r="C266" t="str">
            <v>Pecos Processing Plant</v>
          </cell>
          <cell r="L266">
            <v>6000</v>
          </cell>
          <cell r="M266">
            <v>6000</v>
          </cell>
          <cell r="N266">
            <v>6000</v>
          </cell>
          <cell r="O266">
            <v>6000</v>
          </cell>
          <cell r="P266">
            <v>6000</v>
          </cell>
          <cell r="Q266">
            <v>6000</v>
          </cell>
          <cell r="R266">
            <v>6000</v>
          </cell>
          <cell r="S266">
            <v>6000</v>
          </cell>
          <cell r="T266">
            <v>6000</v>
          </cell>
          <cell r="U266">
            <v>6000</v>
          </cell>
          <cell r="V266">
            <v>6000</v>
          </cell>
          <cell r="W266">
            <v>6000</v>
          </cell>
          <cell r="Z266">
            <v>12000</v>
          </cell>
        </row>
        <row r="267">
          <cell r="A267" t="str">
            <v>PTPB</v>
          </cell>
          <cell r="C267" t="str">
            <v>Pecos Processing Plant</v>
          </cell>
          <cell r="L267">
            <v>4500</v>
          </cell>
          <cell r="M267">
            <v>4500</v>
          </cell>
          <cell r="N267">
            <v>4500</v>
          </cell>
          <cell r="O267">
            <v>4500</v>
          </cell>
          <cell r="P267">
            <v>4500</v>
          </cell>
          <cell r="Q267">
            <v>4500</v>
          </cell>
          <cell r="R267">
            <v>4500</v>
          </cell>
          <cell r="S267">
            <v>4500</v>
          </cell>
          <cell r="T267">
            <v>4500</v>
          </cell>
          <cell r="U267">
            <v>4500</v>
          </cell>
          <cell r="V267">
            <v>4500</v>
          </cell>
          <cell r="W267">
            <v>4500</v>
          </cell>
          <cell r="Z267">
            <v>9000</v>
          </cell>
        </row>
        <row r="268">
          <cell r="A268" t="str">
            <v>PTPB</v>
          </cell>
          <cell r="C268" t="str">
            <v>Pecos Processing Plant</v>
          </cell>
          <cell r="L268">
            <v>3000</v>
          </cell>
          <cell r="M268">
            <v>3000</v>
          </cell>
          <cell r="N268">
            <v>3000</v>
          </cell>
          <cell r="O268">
            <v>3000</v>
          </cell>
          <cell r="P268">
            <v>3000</v>
          </cell>
          <cell r="Q268">
            <v>3000</v>
          </cell>
          <cell r="R268">
            <v>3000</v>
          </cell>
          <cell r="S268">
            <v>3000</v>
          </cell>
          <cell r="T268">
            <v>3000</v>
          </cell>
          <cell r="U268">
            <v>3000</v>
          </cell>
          <cell r="V268">
            <v>3000</v>
          </cell>
          <cell r="W268">
            <v>3000</v>
          </cell>
          <cell r="Z268">
            <v>6000</v>
          </cell>
        </row>
        <row r="269">
          <cell r="A269" t="str">
            <v>Corporate</v>
          </cell>
          <cell r="C269" t="str">
            <v>Facility Services</v>
          </cell>
          <cell r="L269">
            <v>4725</v>
          </cell>
          <cell r="M269">
            <v>1900</v>
          </cell>
          <cell r="N269">
            <v>1900</v>
          </cell>
          <cell r="O269">
            <v>1900</v>
          </cell>
          <cell r="P269">
            <v>1900</v>
          </cell>
          <cell r="Q269">
            <v>1900</v>
          </cell>
          <cell r="R269">
            <v>1900</v>
          </cell>
          <cell r="S269">
            <v>1900</v>
          </cell>
          <cell r="T269">
            <v>1900</v>
          </cell>
          <cell r="U269">
            <v>1900</v>
          </cell>
          <cell r="V269">
            <v>1900</v>
          </cell>
          <cell r="W269">
            <v>1900</v>
          </cell>
          <cell r="Z269">
            <v>6625</v>
          </cell>
        </row>
        <row r="270">
          <cell r="A270" t="str">
            <v>Corporate</v>
          </cell>
          <cell r="C270" t="str">
            <v>Facility Services</v>
          </cell>
          <cell r="L270">
            <v>349</v>
          </cell>
          <cell r="M270">
            <v>349</v>
          </cell>
          <cell r="N270">
            <v>349</v>
          </cell>
          <cell r="O270">
            <v>349</v>
          </cell>
          <cell r="P270">
            <v>349</v>
          </cell>
          <cell r="Q270">
            <v>349</v>
          </cell>
          <cell r="R270">
            <v>349</v>
          </cell>
          <cell r="S270">
            <v>349</v>
          </cell>
          <cell r="T270">
            <v>349</v>
          </cell>
          <cell r="U270">
            <v>349</v>
          </cell>
          <cell r="V270">
            <v>349</v>
          </cell>
          <cell r="W270">
            <v>349</v>
          </cell>
          <cell r="Z270">
            <v>698</v>
          </cell>
        </row>
        <row r="271">
          <cell r="A271" t="str">
            <v>Corporate</v>
          </cell>
          <cell r="C271" t="str">
            <v>Facility Services</v>
          </cell>
          <cell r="L271">
            <v>23447.8</v>
          </cell>
          <cell r="M271">
            <v>23447.8</v>
          </cell>
          <cell r="N271">
            <v>23447.8</v>
          </cell>
          <cell r="O271">
            <v>23447.8</v>
          </cell>
          <cell r="P271">
            <v>91135.85</v>
          </cell>
          <cell r="Q271">
            <v>91135.85</v>
          </cell>
          <cell r="R271">
            <v>91135.85</v>
          </cell>
          <cell r="S271">
            <v>91135.85</v>
          </cell>
          <cell r="T271">
            <v>91135.85</v>
          </cell>
          <cell r="U271">
            <v>91135.85</v>
          </cell>
          <cell r="V271">
            <v>91135.85</v>
          </cell>
          <cell r="W271">
            <v>91135.85</v>
          </cell>
          <cell r="Z271">
            <v>46895.6</v>
          </cell>
        </row>
        <row r="272">
          <cell r="A272" t="str">
            <v>Corporate</v>
          </cell>
          <cell r="C272" t="str">
            <v>Facility Services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3000</v>
          </cell>
          <cell r="Q272">
            <v>3000</v>
          </cell>
          <cell r="R272">
            <v>3000</v>
          </cell>
          <cell r="S272">
            <v>3000</v>
          </cell>
          <cell r="T272">
            <v>3000</v>
          </cell>
          <cell r="U272">
            <v>3000</v>
          </cell>
          <cell r="V272">
            <v>3000</v>
          </cell>
          <cell r="W272">
            <v>3000</v>
          </cell>
          <cell r="Z272">
            <v>0</v>
          </cell>
        </row>
        <row r="273">
          <cell r="A273" t="str">
            <v>PTNL</v>
          </cell>
          <cell r="C273" t="str">
            <v>Lincoln Parish Processing Plant</v>
          </cell>
          <cell r="L273">
            <v>0</v>
          </cell>
          <cell r="M273">
            <v>304000</v>
          </cell>
          <cell r="N273">
            <v>54000</v>
          </cell>
          <cell r="O273">
            <v>54000</v>
          </cell>
          <cell r="P273">
            <v>54000</v>
          </cell>
          <cell r="Q273">
            <v>54000</v>
          </cell>
          <cell r="R273">
            <v>54000</v>
          </cell>
          <cell r="S273">
            <v>54000</v>
          </cell>
          <cell r="T273">
            <v>54000</v>
          </cell>
          <cell r="U273">
            <v>54000</v>
          </cell>
          <cell r="V273">
            <v>54000</v>
          </cell>
          <cell r="W273">
            <v>54000</v>
          </cell>
          <cell r="Z273">
            <v>304000</v>
          </cell>
        </row>
        <row r="274">
          <cell r="A274" t="str">
            <v>PTNL</v>
          </cell>
          <cell r="C274" t="str">
            <v>Mt Olive Processing Plant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500</v>
          </cell>
          <cell r="V274">
            <v>500</v>
          </cell>
          <cell r="W274">
            <v>500</v>
          </cell>
          <cell r="Z274">
            <v>0</v>
          </cell>
        </row>
        <row r="275">
          <cell r="A275" t="str">
            <v>PTPB</v>
          </cell>
          <cell r="C275" t="str">
            <v>Facility Services</v>
          </cell>
          <cell r="L275">
            <v>3000</v>
          </cell>
          <cell r="M275">
            <v>3000</v>
          </cell>
          <cell r="N275">
            <v>3000</v>
          </cell>
          <cell r="O275">
            <v>3000</v>
          </cell>
          <cell r="P275">
            <v>3000</v>
          </cell>
          <cell r="Q275">
            <v>3000</v>
          </cell>
          <cell r="R275">
            <v>3000</v>
          </cell>
          <cell r="S275">
            <v>3000</v>
          </cell>
          <cell r="T275">
            <v>3000</v>
          </cell>
          <cell r="U275">
            <v>3000</v>
          </cell>
          <cell r="V275">
            <v>3000</v>
          </cell>
          <cell r="W275">
            <v>3000</v>
          </cell>
          <cell r="Z275">
            <v>6000</v>
          </cell>
        </row>
        <row r="276">
          <cell r="A276" t="str">
            <v>PTPB</v>
          </cell>
          <cell r="C276" t="str">
            <v>Pecos Gathering system</v>
          </cell>
          <cell r="L276">
            <v>2500</v>
          </cell>
          <cell r="M276">
            <v>2500</v>
          </cell>
          <cell r="N276">
            <v>2500</v>
          </cell>
          <cell r="O276">
            <v>2500</v>
          </cell>
          <cell r="P276">
            <v>2500</v>
          </cell>
          <cell r="Q276">
            <v>2500</v>
          </cell>
          <cell r="R276">
            <v>2500</v>
          </cell>
          <cell r="S276">
            <v>2500</v>
          </cell>
          <cell r="T276">
            <v>2500</v>
          </cell>
          <cell r="U276">
            <v>2500</v>
          </cell>
          <cell r="V276">
            <v>2500</v>
          </cell>
          <cell r="W276">
            <v>2500</v>
          </cell>
          <cell r="Z276">
            <v>5000</v>
          </cell>
        </row>
        <row r="277">
          <cell r="A277" t="str">
            <v>PTPB</v>
          </cell>
          <cell r="C277" t="str">
            <v>Pecos Processing Plant</v>
          </cell>
          <cell r="L277">
            <v>2500</v>
          </cell>
          <cell r="M277">
            <v>2500</v>
          </cell>
          <cell r="N277">
            <v>2500</v>
          </cell>
          <cell r="O277">
            <v>2500</v>
          </cell>
          <cell r="P277">
            <v>2500</v>
          </cell>
          <cell r="Q277">
            <v>2500</v>
          </cell>
          <cell r="R277">
            <v>2500</v>
          </cell>
          <cell r="S277">
            <v>2500</v>
          </cell>
          <cell r="T277">
            <v>2500</v>
          </cell>
          <cell r="U277">
            <v>2500</v>
          </cell>
          <cell r="V277">
            <v>2500</v>
          </cell>
          <cell r="W277">
            <v>2500</v>
          </cell>
          <cell r="Z277">
            <v>5000</v>
          </cell>
        </row>
        <row r="278">
          <cell r="A278" t="str">
            <v>PTPB</v>
          </cell>
          <cell r="C278" t="str">
            <v>Pecos Processing Plant</v>
          </cell>
          <cell r="L278">
            <v>58000</v>
          </cell>
          <cell r="M278">
            <v>58000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Z278">
            <v>116000</v>
          </cell>
        </row>
        <row r="279">
          <cell r="A279" t="str">
            <v>Corporate</v>
          </cell>
          <cell r="C279" t="str">
            <v>IT</v>
          </cell>
          <cell r="L279">
            <v>0</v>
          </cell>
          <cell r="M279">
            <v>0</v>
          </cell>
          <cell r="N279">
            <v>1200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Z279">
            <v>0</v>
          </cell>
        </row>
        <row r="280">
          <cell r="A280" t="str">
            <v>Corporate</v>
          </cell>
          <cell r="C280" t="str">
            <v>IT</v>
          </cell>
          <cell r="L280">
            <v>0</v>
          </cell>
          <cell r="M280">
            <v>0</v>
          </cell>
          <cell r="N280">
            <v>5000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Z280">
            <v>0</v>
          </cell>
        </row>
        <row r="281">
          <cell r="A281" t="str">
            <v>Corporate</v>
          </cell>
          <cell r="C281" t="str">
            <v>IT</v>
          </cell>
          <cell r="L281">
            <v>6666.666666666667</v>
          </cell>
          <cell r="M281">
            <v>6666.666666666667</v>
          </cell>
          <cell r="N281">
            <v>6666.666666666667</v>
          </cell>
          <cell r="O281">
            <v>6666.666666666667</v>
          </cell>
          <cell r="P281">
            <v>6666.666666666667</v>
          </cell>
          <cell r="Q281">
            <v>6666.666666666667</v>
          </cell>
          <cell r="R281">
            <v>6666.666666666667</v>
          </cell>
          <cell r="S281">
            <v>6666.666666666667</v>
          </cell>
          <cell r="T281">
            <v>6666.666666666667</v>
          </cell>
          <cell r="U281">
            <v>6666.666666666667</v>
          </cell>
          <cell r="V281">
            <v>6666.666666666667</v>
          </cell>
          <cell r="W281">
            <v>6666.666666666667</v>
          </cell>
          <cell r="Z281">
            <v>13333.333333333334</v>
          </cell>
        </row>
        <row r="282">
          <cell r="A282" t="str">
            <v>Corporate</v>
          </cell>
          <cell r="C282" t="str">
            <v>IT</v>
          </cell>
          <cell r="L282">
            <v>1666.6666666666667</v>
          </cell>
          <cell r="M282">
            <v>1666.6666666666667</v>
          </cell>
          <cell r="N282">
            <v>1666.6666666666667</v>
          </cell>
          <cell r="O282">
            <v>1666.6666666666667</v>
          </cell>
          <cell r="P282">
            <v>1666.6666666666667</v>
          </cell>
          <cell r="Q282">
            <v>1666.6666666666667</v>
          </cell>
          <cell r="R282">
            <v>1666.6666666666667</v>
          </cell>
          <cell r="S282">
            <v>1666.6666666666667</v>
          </cell>
          <cell r="T282">
            <v>1666.6666666666667</v>
          </cell>
          <cell r="U282">
            <v>1666.6666666666667</v>
          </cell>
          <cell r="V282">
            <v>1666.6666666666667</v>
          </cell>
          <cell r="W282">
            <v>1666.6666666666667</v>
          </cell>
          <cell r="Z282">
            <v>3333.3333333333335</v>
          </cell>
        </row>
        <row r="283">
          <cell r="A283" t="str">
            <v>Corporate</v>
          </cell>
          <cell r="C283" t="str">
            <v>IT</v>
          </cell>
          <cell r="L283">
            <v>0</v>
          </cell>
          <cell r="M283">
            <v>0</v>
          </cell>
          <cell r="N283">
            <v>0</v>
          </cell>
          <cell r="O283">
            <v>80000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Z283">
            <v>0</v>
          </cell>
        </row>
        <row r="284">
          <cell r="A284" t="str">
            <v>Corporate</v>
          </cell>
          <cell r="C284" t="str">
            <v>Operations and Engineering</v>
          </cell>
          <cell r="L284">
            <v>42000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Z284">
            <v>42000</v>
          </cell>
        </row>
        <row r="285">
          <cell r="A285" t="str">
            <v>Corporate</v>
          </cell>
          <cell r="C285" t="str">
            <v>Commercial</v>
          </cell>
          <cell r="L285">
            <v>8725</v>
          </cell>
          <cell r="M285">
            <v>1195</v>
          </cell>
          <cell r="N285">
            <v>1195</v>
          </cell>
          <cell r="O285">
            <v>1195</v>
          </cell>
          <cell r="P285">
            <v>1195</v>
          </cell>
          <cell r="Q285">
            <v>1195</v>
          </cell>
          <cell r="R285">
            <v>1195</v>
          </cell>
          <cell r="S285">
            <v>1195</v>
          </cell>
          <cell r="T285">
            <v>1195</v>
          </cell>
          <cell r="U285">
            <v>1195</v>
          </cell>
          <cell r="V285">
            <v>1195</v>
          </cell>
          <cell r="W285">
            <v>1195</v>
          </cell>
          <cell r="Z285">
            <v>9920</v>
          </cell>
        </row>
        <row r="286">
          <cell r="A286" t="str">
            <v>Corporate</v>
          </cell>
          <cell r="C286" t="str">
            <v>Governance</v>
          </cell>
          <cell r="L286">
            <v>0</v>
          </cell>
          <cell r="M286">
            <v>0</v>
          </cell>
          <cell r="N286">
            <v>10000</v>
          </cell>
          <cell r="O286">
            <v>0</v>
          </cell>
          <cell r="P286">
            <v>0</v>
          </cell>
          <cell r="Q286">
            <v>10000</v>
          </cell>
          <cell r="R286">
            <v>0</v>
          </cell>
          <cell r="S286">
            <v>0</v>
          </cell>
          <cell r="T286">
            <v>10000</v>
          </cell>
          <cell r="U286">
            <v>0</v>
          </cell>
          <cell r="V286">
            <v>0</v>
          </cell>
          <cell r="W286">
            <v>10000</v>
          </cell>
          <cell r="Z286">
            <v>0</v>
          </cell>
        </row>
        <row r="287">
          <cell r="A287" t="str">
            <v>PTNL</v>
          </cell>
          <cell r="C287" t="str">
            <v>Governance</v>
          </cell>
          <cell r="L287">
            <v>0</v>
          </cell>
          <cell r="M287">
            <v>0</v>
          </cell>
          <cell r="N287">
            <v>25000</v>
          </cell>
          <cell r="O287">
            <v>0</v>
          </cell>
          <cell r="P287">
            <v>0</v>
          </cell>
          <cell r="Q287">
            <v>75000</v>
          </cell>
          <cell r="R287">
            <v>0</v>
          </cell>
          <cell r="S287">
            <v>0</v>
          </cell>
          <cell r="T287">
            <v>75000</v>
          </cell>
          <cell r="U287">
            <v>0</v>
          </cell>
          <cell r="V287">
            <v>0</v>
          </cell>
          <cell r="W287">
            <v>75000</v>
          </cell>
          <cell r="Z287">
            <v>0</v>
          </cell>
        </row>
        <row r="288">
          <cell r="A288" t="str">
            <v>PTNL</v>
          </cell>
          <cell r="C288" t="str">
            <v>Governance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15277.777777777777</v>
          </cell>
          <cell r="Q288">
            <v>15277.777777777777</v>
          </cell>
          <cell r="R288">
            <v>15277.777777777777</v>
          </cell>
          <cell r="S288">
            <v>15277.777777777777</v>
          </cell>
          <cell r="T288">
            <v>15277.777777777777</v>
          </cell>
          <cell r="U288">
            <v>15277.777777777777</v>
          </cell>
          <cell r="V288">
            <v>15277.777777777777</v>
          </cell>
          <cell r="W288">
            <v>11111.111111111111</v>
          </cell>
          <cell r="Z288">
            <v>0</v>
          </cell>
        </row>
        <row r="289">
          <cell r="A289" t="str">
            <v>PTNL</v>
          </cell>
          <cell r="C289" t="str">
            <v>Investor Relations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20000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Z289">
            <v>0</v>
          </cell>
        </row>
        <row r="290">
          <cell r="A290" t="str">
            <v>PTNL</v>
          </cell>
          <cell r="C290" t="str">
            <v>Lincoln Parish Processing Plant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7400</v>
          </cell>
          <cell r="V290">
            <v>0</v>
          </cell>
          <cell r="W290">
            <v>0</v>
          </cell>
          <cell r="Z290">
            <v>0</v>
          </cell>
        </row>
        <row r="291">
          <cell r="A291" t="str">
            <v>PTNL</v>
          </cell>
          <cell r="C291" t="str">
            <v>Lincoln Parish Processing Plant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3000</v>
          </cell>
          <cell r="W291">
            <v>0</v>
          </cell>
          <cell r="Z291">
            <v>0</v>
          </cell>
        </row>
        <row r="292">
          <cell r="A292" t="str">
            <v>PTNL</v>
          </cell>
          <cell r="C292" t="str">
            <v>Mt Olive Processing Plant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2500</v>
          </cell>
          <cell r="W292">
            <v>0</v>
          </cell>
          <cell r="Z292">
            <v>0</v>
          </cell>
        </row>
        <row r="293">
          <cell r="A293" t="str">
            <v>PTNL</v>
          </cell>
          <cell r="C293" t="str">
            <v>Mt Olive Processing Plant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7400</v>
          </cell>
          <cell r="V293">
            <v>0</v>
          </cell>
          <cell r="W293">
            <v>0</v>
          </cell>
          <cell r="Z293">
            <v>0</v>
          </cell>
        </row>
        <row r="294">
          <cell r="A294" t="str">
            <v>Corporate</v>
          </cell>
          <cell r="C294" t="str">
            <v>Insurance</v>
          </cell>
          <cell r="L294">
            <v>4555.5</v>
          </cell>
          <cell r="M294">
            <v>4666.666666666667</v>
          </cell>
          <cell r="N294">
            <v>4666.666666666667</v>
          </cell>
          <cell r="O294">
            <v>4666.666666666667</v>
          </cell>
          <cell r="P294">
            <v>4666.666666666667</v>
          </cell>
          <cell r="Q294">
            <v>4666.666666666667</v>
          </cell>
          <cell r="R294">
            <v>4666.666666666667</v>
          </cell>
          <cell r="S294">
            <v>4666.666666666667</v>
          </cell>
          <cell r="T294">
            <v>4666.666666666667</v>
          </cell>
          <cell r="U294">
            <v>4666.666666666667</v>
          </cell>
          <cell r="V294">
            <v>4666.666666666667</v>
          </cell>
          <cell r="W294">
            <v>4666.666666666667</v>
          </cell>
          <cell r="Z294">
            <v>9222.1666666666679</v>
          </cell>
        </row>
        <row r="295">
          <cell r="A295" t="str">
            <v>Corporate</v>
          </cell>
          <cell r="C295" t="str">
            <v>Insurance</v>
          </cell>
          <cell r="L295">
            <v>3500</v>
          </cell>
          <cell r="M295">
            <v>4166.666666666667</v>
          </cell>
          <cell r="N295">
            <v>4166.666666666667</v>
          </cell>
          <cell r="O295">
            <v>4166.666666666667</v>
          </cell>
          <cell r="P295">
            <v>4166.666666666667</v>
          </cell>
          <cell r="Q295">
            <v>4166.666666666667</v>
          </cell>
          <cell r="R295">
            <v>4166.666666666667</v>
          </cell>
          <cell r="S295">
            <v>4166.666666666667</v>
          </cell>
          <cell r="T295">
            <v>4166.666666666667</v>
          </cell>
          <cell r="U295">
            <v>4166.666666666667</v>
          </cell>
          <cell r="V295">
            <v>4166.666666666667</v>
          </cell>
          <cell r="W295">
            <v>4166.666666666667</v>
          </cell>
          <cell r="Z295">
            <v>7666.666666666667</v>
          </cell>
        </row>
        <row r="296">
          <cell r="A296" t="str">
            <v>Corporate</v>
          </cell>
          <cell r="C296" t="str">
            <v>Insurance</v>
          </cell>
          <cell r="L296">
            <v>1666.6666666666667</v>
          </cell>
          <cell r="M296">
            <v>4166.666666666667</v>
          </cell>
          <cell r="N296">
            <v>4166.666666666667</v>
          </cell>
          <cell r="O296">
            <v>4166.666666666667</v>
          </cell>
          <cell r="P296">
            <v>4166.666666666667</v>
          </cell>
          <cell r="Q296">
            <v>4166.666666666667</v>
          </cell>
          <cell r="R296">
            <v>4166.666666666667</v>
          </cell>
          <cell r="S296">
            <v>4166.666666666667</v>
          </cell>
          <cell r="T296">
            <v>4166.666666666667</v>
          </cell>
          <cell r="U296">
            <v>4166.666666666667</v>
          </cell>
          <cell r="V296">
            <v>4166.666666666667</v>
          </cell>
          <cell r="W296">
            <v>4166.666666666667</v>
          </cell>
          <cell r="Z296">
            <v>5833.3333333333339</v>
          </cell>
        </row>
        <row r="297">
          <cell r="A297" t="str">
            <v>Corporate</v>
          </cell>
          <cell r="C297" t="str">
            <v>Insurance</v>
          </cell>
          <cell r="L297">
            <v>1916.6666666666667</v>
          </cell>
          <cell r="M297">
            <v>1916.6666666666667</v>
          </cell>
          <cell r="N297">
            <v>1916.6666666666667</v>
          </cell>
          <cell r="O297">
            <v>1916.6666666666667</v>
          </cell>
          <cell r="P297">
            <v>1916.6666666666667</v>
          </cell>
          <cell r="Q297">
            <v>1916.6666666666667</v>
          </cell>
          <cell r="R297">
            <v>1916.6666666666667</v>
          </cell>
          <cell r="S297">
            <v>1916.6666666666667</v>
          </cell>
          <cell r="T297">
            <v>1916.6666666666667</v>
          </cell>
          <cell r="U297">
            <v>1916.6666666666667</v>
          </cell>
          <cell r="V297">
            <v>1916.6666666666667</v>
          </cell>
          <cell r="W297">
            <v>1916.6666666666667</v>
          </cell>
          <cell r="Z297">
            <v>3833.3333333333335</v>
          </cell>
        </row>
        <row r="298">
          <cell r="A298" t="str">
            <v>Corporate</v>
          </cell>
          <cell r="C298" t="str">
            <v>Insurance</v>
          </cell>
          <cell r="L298">
            <v>6250</v>
          </cell>
          <cell r="M298">
            <v>6250</v>
          </cell>
          <cell r="N298">
            <v>6250</v>
          </cell>
          <cell r="O298">
            <v>6250</v>
          </cell>
          <cell r="P298">
            <v>6250</v>
          </cell>
          <cell r="Q298">
            <v>6250</v>
          </cell>
          <cell r="R298">
            <v>6250</v>
          </cell>
          <cell r="S298">
            <v>6250</v>
          </cell>
          <cell r="T298">
            <v>6250</v>
          </cell>
          <cell r="U298">
            <v>6250</v>
          </cell>
          <cell r="V298">
            <v>6250</v>
          </cell>
          <cell r="W298">
            <v>6250</v>
          </cell>
          <cell r="Z298">
            <v>12500</v>
          </cell>
        </row>
        <row r="299">
          <cell r="A299" t="str">
            <v>Corporate</v>
          </cell>
          <cell r="C299" t="str">
            <v>Insurance</v>
          </cell>
          <cell r="L299">
            <v>19000</v>
          </cell>
          <cell r="M299">
            <v>19000</v>
          </cell>
          <cell r="N299">
            <v>19000</v>
          </cell>
          <cell r="O299">
            <v>19000</v>
          </cell>
          <cell r="P299">
            <v>19000</v>
          </cell>
          <cell r="Q299">
            <v>19000</v>
          </cell>
          <cell r="R299">
            <v>19000</v>
          </cell>
          <cell r="S299">
            <v>19000</v>
          </cell>
          <cell r="T299">
            <v>19000</v>
          </cell>
          <cell r="U299">
            <v>19000</v>
          </cell>
          <cell r="V299">
            <v>19000</v>
          </cell>
          <cell r="W299">
            <v>19000</v>
          </cell>
          <cell r="Z299">
            <v>38000</v>
          </cell>
        </row>
        <row r="300">
          <cell r="A300" t="str">
            <v>Corporate</v>
          </cell>
          <cell r="C300" t="str">
            <v>Insurance</v>
          </cell>
          <cell r="L300">
            <v>158.33333333333334</v>
          </cell>
          <cell r="M300">
            <v>158.33333333333334</v>
          </cell>
          <cell r="N300">
            <v>158.33333333333334</v>
          </cell>
          <cell r="O300">
            <v>158.33333333333334</v>
          </cell>
          <cell r="P300">
            <v>158.33333333333334</v>
          </cell>
          <cell r="Q300">
            <v>158.33333333333334</v>
          </cell>
          <cell r="R300">
            <v>158.33333333333334</v>
          </cell>
          <cell r="S300">
            <v>158.33333333333334</v>
          </cell>
          <cell r="T300">
            <v>158.33333333333334</v>
          </cell>
          <cell r="U300">
            <v>158.33333333333334</v>
          </cell>
          <cell r="V300">
            <v>158.33333333333334</v>
          </cell>
          <cell r="W300">
            <v>158.33333333333334</v>
          </cell>
          <cell r="Z300">
            <v>316.66666666666669</v>
          </cell>
        </row>
        <row r="301">
          <cell r="A301" t="str">
            <v>PTNL</v>
          </cell>
          <cell r="C301" t="str">
            <v>Insurance</v>
          </cell>
          <cell r="L301">
            <v>0</v>
          </cell>
          <cell r="M301">
            <v>0</v>
          </cell>
          <cell r="N301">
            <v>0</v>
          </cell>
          <cell r="O301">
            <v>37825</v>
          </cell>
          <cell r="P301">
            <v>37825</v>
          </cell>
          <cell r="Q301">
            <v>37825</v>
          </cell>
          <cell r="R301">
            <v>37825</v>
          </cell>
          <cell r="S301">
            <v>37825</v>
          </cell>
          <cell r="T301">
            <v>37825</v>
          </cell>
          <cell r="U301">
            <v>37825</v>
          </cell>
          <cell r="V301">
            <v>37825</v>
          </cell>
          <cell r="W301">
            <v>37825</v>
          </cell>
          <cell r="Z301">
            <v>0</v>
          </cell>
        </row>
        <row r="302">
          <cell r="A302" t="str">
            <v>Corporate</v>
          </cell>
          <cell r="C302" t="str">
            <v>Facility Services</v>
          </cell>
          <cell r="L302">
            <v>500</v>
          </cell>
          <cell r="M302">
            <v>500</v>
          </cell>
          <cell r="N302">
            <v>500</v>
          </cell>
          <cell r="O302">
            <v>500</v>
          </cell>
          <cell r="P302">
            <v>500</v>
          </cell>
          <cell r="Q302">
            <v>500</v>
          </cell>
          <cell r="R302">
            <v>500</v>
          </cell>
          <cell r="S302">
            <v>500</v>
          </cell>
          <cell r="T302">
            <v>500</v>
          </cell>
          <cell r="U302">
            <v>500</v>
          </cell>
          <cell r="V302">
            <v>500</v>
          </cell>
          <cell r="W302">
            <v>500</v>
          </cell>
          <cell r="Z302">
            <v>1000</v>
          </cell>
        </row>
        <row r="303">
          <cell r="A303" t="str">
            <v>Corporate</v>
          </cell>
          <cell r="C303" t="str">
            <v>Operations and Engineering</v>
          </cell>
          <cell r="L303">
            <v>500</v>
          </cell>
          <cell r="M303">
            <v>500</v>
          </cell>
          <cell r="N303">
            <v>500</v>
          </cell>
          <cell r="O303">
            <v>500</v>
          </cell>
          <cell r="P303">
            <v>500</v>
          </cell>
          <cell r="Q303">
            <v>500</v>
          </cell>
          <cell r="R303">
            <v>500</v>
          </cell>
          <cell r="S303">
            <v>500</v>
          </cell>
          <cell r="T303">
            <v>500</v>
          </cell>
          <cell r="U303">
            <v>500</v>
          </cell>
          <cell r="V303">
            <v>500</v>
          </cell>
          <cell r="W303">
            <v>500</v>
          </cell>
          <cell r="Z303">
            <v>1000</v>
          </cell>
        </row>
        <row r="304">
          <cell r="A304" t="str">
            <v>Corporate</v>
          </cell>
          <cell r="C304" t="str">
            <v>Public Affairs</v>
          </cell>
          <cell r="L304">
            <v>0</v>
          </cell>
          <cell r="M304">
            <v>0</v>
          </cell>
          <cell r="N304">
            <v>10000</v>
          </cell>
          <cell r="O304">
            <v>0</v>
          </cell>
          <cell r="P304">
            <v>0</v>
          </cell>
          <cell r="Q304">
            <v>10000</v>
          </cell>
          <cell r="R304">
            <v>0</v>
          </cell>
          <cell r="S304">
            <v>0</v>
          </cell>
          <cell r="T304">
            <v>10000</v>
          </cell>
          <cell r="U304">
            <v>0</v>
          </cell>
          <cell r="V304">
            <v>0</v>
          </cell>
          <cell r="W304">
            <v>10000</v>
          </cell>
          <cell r="Z304">
            <v>0</v>
          </cell>
        </row>
        <row r="305">
          <cell r="A305" t="str">
            <v>PTPB</v>
          </cell>
          <cell r="C305" t="str">
            <v>Executive - Permian</v>
          </cell>
          <cell r="L305">
            <v>500</v>
          </cell>
          <cell r="M305">
            <v>500</v>
          </cell>
          <cell r="N305">
            <v>500</v>
          </cell>
          <cell r="O305">
            <v>500</v>
          </cell>
          <cell r="P305">
            <v>500</v>
          </cell>
          <cell r="Q305">
            <v>500</v>
          </cell>
          <cell r="R305">
            <v>500</v>
          </cell>
          <cell r="S305">
            <v>500</v>
          </cell>
          <cell r="T305">
            <v>500</v>
          </cell>
          <cell r="U305">
            <v>500</v>
          </cell>
          <cell r="V305">
            <v>500</v>
          </cell>
          <cell r="W305">
            <v>500</v>
          </cell>
          <cell r="Z305">
            <v>1000</v>
          </cell>
        </row>
        <row r="306">
          <cell r="A306" t="str">
            <v>PTPB</v>
          </cell>
          <cell r="C306" t="str">
            <v>Pecos Gathering system</v>
          </cell>
          <cell r="L306">
            <v>500</v>
          </cell>
          <cell r="M306">
            <v>500</v>
          </cell>
          <cell r="N306">
            <v>500</v>
          </cell>
          <cell r="O306">
            <v>500</v>
          </cell>
          <cell r="P306">
            <v>500</v>
          </cell>
          <cell r="Q306">
            <v>500</v>
          </cell>
          <cell r="R306">
            <v>500</v>
          </cell>
          <cell r="S306">
            <v>500</v>
          </cell>
          <cell r="T306">
            <v>500</v>
          </cell>
          <cell r="U306">
            <v>500</v>
          </cell>
          <cell r="V306">
            <v>500</v>
          </cell>
          <cell r="W306">
            <v>500</v>
          </cell>
          <cell r="Z306">
            <v>1000</v>
          </cell>
        </row>
        <row r="307">
          <cell r="A307" t="str">
            <v>PTPB</v>
          </cell>
          <cell r="C307" t="str">
            <v>Pecos Processing Plant</v>
          </cell>
          <cell r="L307">
            <v>500</v>
          </cell>
          <cell r="M307">
            <v>500</v>
          </cell>
          <cell r="N307">
            <v>500</v>
          </cell>
          <cell r="O307">
            <v>500</v>
          </cell>
          <cell r="P307">
            <v>500</v>
          </cell>
          <cell r="Q307">
            <v>500</v>
          </cell>
          <cell r="R307">
            <v>500</v>
          </cell>
          <cell r="S307">
            <v>500</v>
          </cell>
          <cell r="T307">
            <v>500</v>
          </cell>
          <cell r="U307">
            <v>500</v>
          </cell>
          <cell r="V307">
            <v>500</v>
          </cell>
          <cell r="W307">
            <v>500</v>
          </cell>
          <cell r="Z307">
            <v>1000</v>
          </cell>
        </row>
        <row r="308">
          <cell r="A308" t="str">
            <v>Corporate</v>
          </cell>
          <cell r="C308" t="str">
            <v>Corporate Allocations</v>
          </cell>
          <cell r="L308">
            <v>-916666.66666666663</v>
          </cell>
          <cell r="M308">
            <v>-916666.66666666663</v>
          </cell>
          <cell r="N308">
            <v>-916666.66666666663</v>
          </cell>
          <cell r="O308">
            <v>-833333.33333333326</v>
          </cell>
          <cell r="P308">
            <v>-833333.33333333326</v>
          </cell>
          <cell r="Q308">
            <v>-833333.33333333326</v>
          </cell>
          <cell r="R308">
            <v>-833333.33333333326</v>
          </cell>
          <cell r="S308">
            <v>-833333.33333333326</v>
          </cell>
          <cell r="T308">
            <v>-833333.33333333326</v>
          </cell>
          <cell r="U308">
            <v>-833333.33333333326</v>
          </cell>
          <cell r="V308">
            <v>-833333.33333333326</v>
          </cell>
          <cell r="W308">
            <v>-833333.33333333326</v>
          </cell>
          <cell r="Z308">
            <v>-1833333.3333333333</v>
          </cell>
        </row>
        <row r="309">
          <cell r="A309" t="str">
            <v>PTNL</v>
          </cell>
          <cell r="C309" t="str">
            <v>Corporate Allocations</v>
          </cell>
          <cell r="L309">
            <v>166666.66666666666</v>
          </cell>
          <cell r="M309">
            <v>166666.66666666666</v>
          </cell>
          <cell r="N309">
            <v>166666.66666666666</v>
          </cell>
          <cell r="O309">
            <v>166666.66666666666</v>
          </cell>
          <cell r="P309">
            <v>166666.66666666666</v>
          </cell>
          <cell r="Q309">
            <v>166666.66666666666</v>
          </cell>
          <cell r="R309">
            <v>166666.66666666666</v>
          </cell>
          <cell r="S309">
            <v>166666.66666666666</v>
          </cell>
          <cell r="T309">
            <v>166666.66666666666</v>
          </cell>
          <cell r="U309">
            <v>166666.66666666666</v>
          </cell>
          <cell r="V309">
            <v>166666.66666666666</v>
          </cell>
          <cell r="W309">
            <v>166666.66666666666</v>
          </cell>
          <cell r="Z309">
            <v>333333.33333333331</v>
          </cell>
        </row>
        <row r="310">
          <cell r="A310" t="str">
            <v>PTNL</v>
          </cell>
          <cell r="C310" t="str">
            <v>Corporate Allocations</v>
          </cell>
          <cell r="L310">
            <v>250000</v>
          </cell>
          <cell r="M310">
            <v>250000</v>
          </cell>
          <cell r="N310">
            <v>250000</v>
          </cell>
          <cell r="O310">
            <v>250000</v>
          </cell>
          <cell r="P310">
            <v>250000</v>
          </cell>
          <cell r="Q310">
            <v>250000</v>
          </cell>
          <cell r="R310">
            <v>250000</v>
          </cell>
          <cell r="S310">
            <v>250000</v>
          </cell>
          <cell r="T310">
            <v>250000</v>
          </cell>
          <cell r="U310">
            <v>250000</v>
          </cell>
          <cell r="V310">
            <v>250000</v>
          </cell>
          <cell r="W310">
            <v>250000</v>
          </cell>
          <cell r="Z310">
            <v>500000</v>
          </cell>
        </row>
        <row r="311">
          <cell r="A311" t="str">
            <v>PTNL</v>
          </cell>
          <cell r="C311" t="str">
            <v>Corporate Allocations</v>
          </cell>
          <cell r="L311">
            <v>250000</v>
          </cell>
          <cell r="M311">
            <v>250000</v>
          </cell>
          <cell r="N311">
            <v>250000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Z311">
            <v>500000</v>
          </cell>
        </row>
        <row r="312">
          <cell r="A312" t="str">
            <v>PTNL</v>
          </cell>
          <cell r="C312" t="str">
            <v>Corporate Allocations</v>
          </cell>
          <cell r="L312">
            <v>0</v>
          </cell>
          <cell r="M312">
            <v>0</v>
          </cell>
          <cell r="N312">
            <v>0</v>
          </cell>
          <cell r="O312">
            <v>250000</v>
          </cell>
          <cell r="P312">
            <v>250000</v>
          </cell>
          <cell r="Q312">
            <v>250000</v>
          </cell>
          <cell r="R312">
            <v>250000</v>
          </cell>
          <cell r="S312">
            <v>250000</v>
          </cell>
          <cell r="T312">
            <v>250000</v>
          </cell>
          <cell r="U312">
            <v>250000</v>
          </cell>
          <cell r="V312">
            <v>250000</v>
          </cell>
          <cell r="W312">
            <v>250000</v>
          </cell>
          <cell r="Z312">
            <v>0</v>
          </cell>
        </row>
        <row r="313">
          <cell r="A313" t="str">
            <v>PTNL</v>
          </cell>
          <cell r="C313" t="str">
            <v>Corporate Allocations</v>
          </cell>
          <cell r="L313">
            <v>0</v>
          </cell>
          <cell r="M313">
            <v>0</v>
          </cell>
          <cell r="N313">
            <v>0</v>
          </cell>
          <cell r="O313">
            <v>-250000</v>
          </cell>
          <cell r="P313">
            <v>-250000</v>
          </cell>
          <cell r="Q313">
            <v>-250000</v>
          </cell>
          <cell r="R313">
            <v>-250000</v>
          </cell>
          <cell r="S313">
            <v>-250000</v>
          </cell>
          <cell r="T313">
            <v>-250000</v>
          </cell>
          <cell r="U313">
            <v>-250000</v>
          </cell>
          <cell r="V313">
            <v>-250000</v>
          </cell>
          <cell r="W313">
            <v>-250000</v>
          </cell>
          <cell r="Z313">
            <v>0</v>
          </cell>
        </row>
        <row r="314">
          <cell r="A314" t="str">
            <v>PTNL</v>
          </cell>
          <cell r="C314" t="str">
            <v>Corporate Allocations</v>
          </cell>
          <cell r="L314">
            <v>0</v>
          </cell>
          <cell r="M314">
            <v>0</v>
          </cell>
          <cell r="N314">
            <v>0</v>
          </cell>
          <cell r="O314">
            <v>166666.66666666666</v>
          </cell>
          <cell r="P314">
            <v>166666.66666666666</v>
          </cell>
          <cell r="Q314">
            <v>166666.66666666666</v>
          </cell>
          <cell r="R314">
            <v>166666.66666666666</v>
          </cell>
          <cell r="S314">
            <v>166666.66666666666</v>
          </cell>
          <cell r="T314">
            <v>166666.66666666666</v>
          </cell>
          <cell r="U314">
            <v>166666.66666666666</v>
          </cell>
          <cell r="V314">
            <v>166666.66666666666</v>
          </cell>
          <cell r="W314">
            <v>166666.66666666666</v>
          </cell>
          <cell r="Z314">
            <v>0</v>
          </cell>
        </row>
        <row r="315">
          <cell r="A315" t="str">
            <v>PTPB</v>
          </cell>
          <cell r="C315" t="str">
            <v>Corporate Allocations</v>
          </cell>
          <cell r="L315">
            <v>250000</v>
          </cell>
          <cell r="M315">
            <v>250000</v>
          </cell>
          <cell r="N315">
            <v>250000</v>
          </cell>
          <cell r="O315">
            <v>250000</v>
          </cell>
          <cell r="P315">
            <v>250000</v>
          </cell>
          <cell r="Q315">
            <v>250000</v>
          </cell>
          <cell r="R315">
            <v>250000</v>
          </cell>
          <cell r="S315">
            <v>250000</v>
          </cell>
          <cell r="T315">
            <v>250000</v>
          </cell>
          <cell r="U315">
            <v>250000</v>
          </cell>
          <cell r="V315">
            <v>250000</v>
          </cell>
          <cell r="W315">
            <v>250000</v>
          </cell>
          <cell r="Z315">
            <v>500000</v>
          </cell>
        </row>
        <row r="316">
          <cell r="A316" t="str">
            <v>Corporate</v>
          </cell>
          <cell r="C316" t="str">
            <v>IT</v>
          </cell>
          <cell r="L316">
            <v>22000</v>
          </cell>
          <cell r="M316">
            <v>22305.555555555555</v>
          </cell>
          <cell r="N316">
            <v>22972.222222222223</v>
          </cell>
          <cell r="O316">
            <v>23702.777777777777</v>
          </cell>
          <cell r="P316">
            <v>24313.888888888891</v>
          </cell>
          <cell r="Q316">
            <v>24844.444444444445</v>
          </cell>
          <cell r="R316">
            <v>25275</v>
          </cell>
          <cell r="S316">
            <v>25552.777777777777</v>
          </cell>
          <cell r="T316">
            <v>25566.666666666668</v>
          </cell>
          <cell r="U316">
            <v>25580.555555555555</v>
          </cell>
          <cell r="V316">
            <v>25594.444444444445</v>
          </cell>
          <cell r="W316">
            <v>25608.333333333332</v>
          </cell>
          <cell r="Z316">
            <v>44305.555555555555</v>
          </cell>
        </row>
        <row r="317">
          <cell r="A317" t="str">
            <v>PTNL</v>
          </cell>
          <cell r="C317" t="str">
            <v>Lincoln Parish Processing Plant</v>
          </cell>
          <cell r="L317">
            <v>112314.51666666666</v>
          </cell>
          <cell r="M317">
            <v>116005.86851851852</v>
          </cell>
          <cell r="N317">
            <v>129261.16425925925</v>
          </cell>
          <cell r="O317">
            <v>531906.82388888893</v>
          </cell>
          <cell r="P317">
            <v>574622.97796296293</v>
          </cell>
          <cell r="Q317">
            <v>596683.62648148148</v>
          </cell>
          <cell r="R317">
            <v>616015.81111111119</v>
          </cell>
          <cell r="S317">
            <v>631050.53333333333</v>
          </cell>
          <cell r="T317">
            <v>644394.97777777782</v>
          </cell>
          <cell r="U317">
            <v>662346.9222222222</v>
          </cell>
          <cell r="V317">
            <v>676595.10648148146</v>
          </cell>
          <cell r="W317">
            <v>689243.16018518526</v>
          </cell>
          <cell r="Z317">
            <v>228320.38518518518</v>
          </cell>
        </row>
        <row r="318">
          <cell r="A318" t="str">
            <v>PTNL</v>
          </cell>
          <cell r="C318" t="str">
            <v>Mt Olive Processing Plant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331763.09629629634</v>
          </cell>
          <cell r="V318">
            <v>371061.3216049383</v>
          </cell>
          <cell r="W318">
            <v>385569.13580246916</v>
          </cell>
          <cell r="Z318">
            <v>0</v>
          </cell>
        </row>
        <row r="319">
          <cell r="A319" t="str">
            <v>PTPB</v>
          </cell>
          <cell r="C319" t="str">
            <v>Pecos Processing Plant</v>
          </cell>
          <cell r="L319">
            <v>371296.37222222221</v>
          </cell>
          <cell r="M319">
            <v>389000.4138888889</v>
          </cell>
          <cell r="N319">
            <v>412557.9138888889</v>
          </cell>
          <cell r="O319">
            <v>425552.35833333334</v>
          </cell>
          <cell r="P319">
            <v>434029.9222222222</v>
          </cell>
          <cell r="Q319">
            <v>437306.03333333333</v>
          </cell>
          <cell r="R319">
            <v>437306.03333333333</v>
          </cell>
          <cell r="S319">
            <v>437422.7</v>
          </cell>
          <cell r="T319">
            <v>437422.7</v>
          </cell>
          <cell r="U319">
            <v>437422.7</v>
          </cell>
          <cell r="V319">
            <v>437422.7</v>
          </cell>
          <cell r="W319">
            <v>449376.08333333337</v>
          </cell>
          <cell r="Z319">
            <v>760296.78611111105</v>
          </cell>
        </row>
        <row r="320">
          <cell r="A320" t="str">
            <v>PTPB</v>
          </cell>
          <cell r="C320" t="str">
            <v>Pecos Processing Plant</v>
          </cell>
          <cell r="L320">
            <v>10000</v>
          </cell>
          <cell r="M320">
            <v>10000</v>
          </cell>
          <cell r="N320">
            <v>10000</v>
          </cell>
          <cell r="O320">
            <v>15000</v>
          </cell>
          <cell r="P320">
            <v>15000</v>
          </cell>
          <cell r="Q320">
            <v>15000</v>
          </cell>
          <cell r="R320">
            <v>20000</v>
          </cell>
          <cell r="S320">
            <v>20000</v>
          </cell>
          <cell r="T320">
            <v>20000</v>
          </cell>
          <cell r="U320">
            <v>25000</v>
          </cell>
          <cell r="V320">
            <v>25000</v>
          </cell>
          <cell r="W320">
            <v>25000</v>
          </cell>
          <cell r="Z320">
            <v>20000</v>
          </cell>
        </row>
        <row r="321">
          <cell r="A321" t="str">
            <v>Corporate</v>
          </cell>
          <cell r="C321" t="str">
            <v>Facility Services</v>
          </cell>
          <cell r="L321">
            <v>1000</v>
          </cell>
          <cell r="M321">
            <v>1000</v>
          </cell>
          <cell r="N321">
            <v>1000</v>
          </cell>
          <cell r="O321">
            <v>1000</v>
          </cell>
          <cell r="P321">
            <v>1000</v>
          </cell>
          <cell r="Q321">
            <v>1000</v>
          </cell>
          <cell r="R321">
            <v>1000</v>
          </cell>
          <cell r="S321">
            <v>1000</v>
          </cell>
          <cell r="T321">
            <v>1000</v>
          </cell>
          <cell r="U321">
            <v>1000</v>
          </cell>
          <cell r="V321">
            <v>1000</v>
          </cell>
          <cell r="W321">
            <v>1000</v>
          </cell>
          <cell r="Z321">
            <v>2000</v>
          </cell>
        </row>
        <row r="322">
          <cell r="A322" t="str">
            <v>PTNL</v>
          </cell>
          <cell r="C322" t="str">
            <v>Lincoln Parish Processing Plant</v>
          </cell>
          <cell r="L322">
            <v>26843.416666666668</v>
          </cell>
          <cell r="M322">
            <v>26843.416666666668</v>
          </cell>
          <cell r="N322">
            <v>26843.416666666668</v>
          </cell>
          <cell r="O322">
            <v>26843.416666666668</v>
          </cell>
          <cell r="P322">
            <v>26843.416666666668</v>
          </cell>
          <cell r="Q322">
            <v>26843.416666666668</v>
          </cell>
          <cell r="R322">
            <v>26843.416666666668</v>
          </cell>
          <cell r="S322">
            <v>26843.416666666668</v>
          </cell>
          <cell r="T322">
            <v>26843.416666666668</v>
          </cell>
          <cell r="U322">
            <v>26843.416666666668</v>
          </cell>
          <cell r="V322">
            <v>26843.416666666668</v>
          </cell>
          <cell r="W322">
            <v>26843.416666666668</v>
          </cell>
          <cell r="Z322">
            <v>53686.833333333336</v>
          </cell>
        </row>
        <row r="323">
          <cell r="A323" t="str">
            <v>PTNL</v>
          </cell>
          <cell r="C323" t="str">
            <v>Mt Olive Processing Plant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Z323">
            <v>0</v>
          </cell>
        </row>
        <row r="324">
          <cell r="A324" t="str">
            <v>PTPB</v>
          </cell>
          <cell r="C324" t="str">
            <v>Pecos Processing Plant</v>
          </cell>
          <cell r="L324">
            <v>195000</v>
          </cell>
          <cell r="M324">
            <v>195000</v>
          </cell>
          <cell r="N324">
            <v>195000</v>
          </cell>
          <cell r="O324">
            <v>195000</v>
          </cell>
          <cell r="P324">
            <v>195000</v>
          </cell>
          <cell r="Q324">
            <v>195000</v>
          </cell>
          <cell r="R324">
            <v>195000</v>
          </cell>
          <cell r="S324">
            <v>195000</v>
          </cell>
          <cell r="T324">
            <v>195000</v>
          </cell>
          <cell r="U324">
            <v>195000</v>
          </cell>
          <cell r="V324">
            <v>195000</v>
          </cell>
          <cell r="W324">
            <v>195000</v>
          </cell>
          <cell r="Z324">
            <v>390000</v>
          </cell>
        </row>
        <row r="325">
          <cell r="A325" t="str">
            <v>Corporate</v>
          </cell>
          <cell r="C325" t="str">
            <v>Executive</v>
          </cell>
          <cell r="L325">
            <v>8533.3333333333339</v>
          </cell>
          <cell r="M325">
            <v>8533.3333333333339</v>
          </cell>
          <cell r="N325">
            <v>9533.3333333333339</v>
          </cell>
          <cell r="O325">
            <v>9533.3333333333339</v>
          </cell>
          <cell r="P325">
            <v>9533.3333333333339</v>
          </cell>
          <cell r="Q325">
            <v>9533.3333333333339</v>
          </cell>
          <cell r="R325">
            <v>9533.3333333333339</v>
          </cell>
          <cell r="S325">
            <v>9533.3333333333339</v>
          </cell>
          <cell r="T325">
            <v>9533.3333333333339</v>
          </cell>
          <cell r="U325">
            <v>9533.3333333333339</v>
          </cell>
          <cell r="V325">
            <v>9533.3333333333339</v>
          </cell>
          <cell r="W325">
            <v>9533.3333333333339</v>
          </cell>
          <cell r="Z325">
            <v>17066.666666666668</v>
          </cell>
        </row>
        <row r="326">
          <cell r="A326" t="str">
            <v>Corporate</v>
          </cell>
          <cell r="C326" t="str">
            <v>Human Resources</v>
          </cell>
          <cell r="L326">
            <v>2433.36</v>
          </cell>
          <cell r="M326">
            <v>2433.36</v>
          </cell>
          <cell r="N326">
            <v>2433.36</v>
          </cell>
          <cell r="O326">
            <v>2433.36</v>
          </cell>
          <cell r="P326">
            <v>2433.36</v>
          </cell>
          <cell r="Q326">
            <v>3433.36</v>
          </cell>
          <cell r="R326">
            <v>3433.36</v>
          </cell>
          <cell r="S326">
            <v>3433.36</v>
          </cell>
          <cell r="T326">
            <v>3433.36</v>
          </cell>
          <cell r="U326">
            <v>3433.36</v>
          </cell>
          <cell r="V326">
            <v>3433.36</v>
          </cell>
          <cell r="W326">
            <v>3433.36</v>
          </cell>
          <cell r="Z326">
            <v>4866.72</v>
          </cell>
        </row>
        <row r="327">
          <cell r="A327" t="str">
            <v>Corporate</v>
          </cell>
          <cell r="C327" t="str">
            <v>HR Benefits &amp; Bonus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Z327">
            <v>0</v>
          </cell>
        </row>
        <row r="328">
          <cell r="A328" t="str">
            <v>Corporate</v>
          </cell>
          <cell r="C328" t="str">
            <v>Legal</v>
          </cell>
          <cell r="L328">
            <v>4666.6400000000003</v>
          </cell>
          <cell r="M328">
            <v>4666.6400000000003</v>
          </cell>
          <cell r="N328">
            <v>4666.6400000000003</v>
          </cell>
          <cell r="O328">
            <v>4666.6400000000003</v>
          </cell>
          <cell r="P328">
            <v>4666.6400000000003</v>
          </cell>
          <cell r="Q328">
            <v>4666.6400000000003</v>
          </cell>
          <cell r="R328">
            <v>4666.6400000000003</v>
          </cell>
          <cell r="S328">
            <v>4666.6400000000003</v>
          </cell>
          <cell r="T328">
            <v>4666.6400000000003</v>
          </cell>
          <cell r="U328">
            <v>4666.6400000000003</v>
          </cell>
          <cell r="V328">
            <v>4666.6400000000003</v>
          </cell>
          <cell r="W328">
            <v>4666.6400000000003</v>
          </cell>
          <cell r="Z328">
            <v>9333.2800000000007</v>
          </cell>
        </row>
        <row r="329">
          <cell r="A329" t="str">
            <v>Corporate</v>
          </cell>
          <cell r="C329" t="str">
            <v>Finance</v>
          </cell>
          <cell r="L329">
            <v>3100</v>
          </cell>
          <cell r="M329">
            <v>3100</v>
          </cell>
          <cell r="N329">
            <v>3633.36</v>
          </cell>
          <cell r="O329">
            <v>3633.36</v>
          </cell>
          <cell r="P329">
            <v>3633.36</v>
          </cell>
          <cell r="Q329">
            <v>3633.36</v>
          </cell>
          <cell r="R329">
            <v>3633.36</v>
          </cell>
          <cell r="S329">
            <v>3633.36</v>
          </cell>
          <cell r="T329">
            <v>3633.36</v>
          </cell>
          <cell r="U329">
            <v>3633.36</v>
          </cell>
          <cell r="V329">
            <v>3633.36</v>
          </cell>
          <cell r="W329">
            <v>3633.36</v>
          </cell>
          <cell r="Z329">
            <v>6200</v>
          </cell>
        </row>
        <row r="330">
          <cell r="A330" t="str">
            <v>Corporate</v>
          </cell>
          <cell r="C330" t="str">
            <v>Operations and Engineering</v>
          </cell>
          <cell r="L330">
            <v>4400</v>
          </cell>
          <cell r="M330">
            <v>4400</v>
          </cell>
          <cell r="N330">
            <v>5600</v>
          </cell>
          <cell r="O330">
            <v>5600</v>
          </cell>
          <cell r="P330">
            <v>6160</v>
          </cell>
          <cell r="Q330">
            <v>6160</v>
          </cell>
          <cell r="R330">
            <v>6160</v>
          </cell>
          <cell r="S330">
            <v>6160</v>
          </cell>
          <cell r="T330">
            <v>6160</v>
          </cell>
          <cell r="U330">
            <v>6160</v>
          </cell>
          <cell r="V330">
            <v>6160</v>
          </cell>
          <cell r="W330">
            <v>6160</v>
          </cell>
          <cell r="Z330">
            <v>8800</v>
          </cell>
        </row>
        <row r="331">
          <cell r="A331" t="str">
            <v>Corporate</v>
          </cell>
          <cell r="C331" t="str">
            <v>Commercial</v>
          </cell>
          <cell r="L331">
            <v>3700</v>
          </cell>
          <cell r="M331">
            <v>3700</v>
          </cell>
          <cell r="N331">
            <v>4900</v>
          </cell>
          <cell r="O331">
            <v>4900</v>
          </cell>
          <cell r="P331">
            <v>4900</v>
          </cell>
          <cell r="Q331">
            <v>4900</v>
          </cell>
          <cell r="R331">
            <v>5400</v>
          </cell>
          <cell r="S331">
            <v>5400</v>
          </cell>
          <cell r="T331">
            <v>5400</v>
          </cell>
          <cell r="U331">
            <v>5400</v>
          </cell>
          <cell r="V331">
            <v>5400</v>
          </cell>
          <cell r="W331">
            <v>5400</v>
          </cell>
          <cell r="Z331">
            <v>7400</v>
          </cell>
        </row>
        <row r="332">
          <cell r="A332" t="str">
            <v>Corporate</v>
          </cell>
          <cell r="C332" t="str">
            <v>Accounting</v>
          </cell>
          <cell r="L332">
            <v>6166.6666666666661</v>
          </cell>
          <cell r="M332">
            <v>6166.6666666666661</v>
          </cell>
          <cell r="N332">
            <v>6166.6666666666661</v>
          </cell>
          <cell r="O332">
            <v>6766.6666666666661</v>
          </cell>
          <cell r="P332">
            <v>6766.6666666666661</v>
          </cell>
          <cell r="Q332">
            <v>6766.6666666666661</v>
          </cell>
          <cell r="R332">
            <v>6766.6666666666661</v>
          </cell>
          <cell r="S332">
            <v>6766.6666666666661</v>
          </cell>
          <cell r="T332">
            <v>6766.6666666666661</v>
          </cell>
          <cell r="U332">
            <v>6766.6666666666661</v>
          </cell>
          <cell r="V332">
            <v>6766.6666666666661</v>
          </cell>
          <cell r="W332">
            <v>6766.6666666666661</v>
          </cell>
          <cell r="Z332">
            <v>12333.333333333332</v>
          </cell>
        </row>
        <row r="333">
          <cell r="A333" t="str">
            <v>PTNL</v>
          </cell>
          <cell r="C333" t="str">
            <v>Lincoln Parish Processing Plant</v>
          </cell>
          <cell r="L333">
            <v>5600</v>
          </cell>
          <cell r="M333">
            <v>5600</v>
          </cell>
          <cell r="N333">
            <v>5600</v>
          </cell>
          <cell r="O333">
            <v>5600</v>
          </cell>
          <cell r="P333">
            <v>5600</v>
          </cell>
          <cell r="Q333">
            <v>5600</v>
          </cell>
          <cell r="R333">
            <v>5600</v>
          </cell>
          <cell r="S333">
            <v>5600</v>
          </cell>
          <cell r="T333">
            <v>5600</v>
          </cell>
          <cell r="U333">
            <v>5600</v>
          </cell>
          <cell r="V333">
            <v>5600</v>
          </cell>
          <cell r="W333">
            <v>5600</v>
          </cell>
          <cell r="Z333">
            <v>11200</v>
          </cell>
        </row>
        <row r="334">
          <cell r="A334" t="str">
            <v>PTNL</v>
          </cell>
          <cell r="C334" t="str">
            <v>Mt Olive Processing Plant</v>
          </cell>
          <cell r="L334">
            <v>0</v>
          </cell>
          <cell r="M334">
            <v>488</v>
          </cell>
          <cell r="N334">
            <v>488</v>
          </cell>
          <cell r="O334">
            <v>2088</v>
          </cell>
          <cell r="P334">
            <v>2088</v>
          </cell>
          <cell r="Q334">
            <v>2088</v>
          </cell>
          <cell r="R334">
            <v>7520</v>
          </cell>
          <cell r="S334">
            <v>7520</v>
          </cell>
          <cell r="T334">
            <v>7520</v>
          </cell>
          <cell r="U334">
            <v>7520</v>
          </cell>
          <cell r="V334">
            <v>7520</v>
          </cell>
          <cell r="W334">
            <v>7520</v>
          </cell>
          <cell r="Z334">
            <v>488</v>
          </cell>
        </row>
        <row r="335">
          <cell r="A335" t="str">
            <v>PTPB</v>
          </cell>
          <cell r="C335" t="str">
            <v>Executive - Permian</v>
          </cell>
          <cell r="L335">
            <v>6354.64</v>
          </cell>
          <cell r="M335">
            <v>6354.64</v>
          </cell>
          <cell r="N335">
            <v>6354.64</v>
          </cell>
          <cell r="O335">
            <v>6354.64</v>
          </cell>
          <cell r="P335">
            <v>6354.64</v>
          </cell>
          <cell r="Q335">
            <v>6354.64</v>
          </cell>
          <cell r="R335">
            <v>6354.64</v>
          </cell>
          <cell r="S335">
            <v>6354.64</v>
          </cell>
          <cell r="T335">
            <v>6354.64</v>
          </cell>
          <cell r="U335">
            <v>6354.64</v>
          </cell>
          <cell r="V335">
            <v>6354.64</v>
          </cell>
          <cell r="W335">
            <v>6354.64</v>
          </cell>
          <cell r="Z335">
            <v>12709.28</v>
          </cell>
        </row>
        <row r="336">
          <cell r="A336" t="str">
            <v>PTPB</v>
          </cell>
          <cell r="C336" t="str">
            <v>Pecos Gathering system</v>
          </cell>
          <cell r="L336">
            <v>5982.64</v>
          </cell>
          <cell r="M336">
            <v>5982.64</v>
          </cell>
          <cell r="N336">
            <v>5982.64</v>
          </cell>
          <cell r="O336">
            <v>5982.64</v>
          </cell>
          <cell r="P336">
            <v>5982.64</v>
          </cell>
          <cell r="Q336">
            <v>5982.64</v>
          </cell>
          <cell r="R336">
            <v>5982.64</v>
          </cell>
          <cell r="S336">
            <v>5982.64</v>
          </cell>
          <cell r="T336">
            <v>5982.64</v>
          </cell>
          <cell r="U336">
            <v>5982.64</v>
          </cell>
          <cell r="V336">
            <v>5982.64</v>
          </cell>
          <cell r="W336">
            <v>5982.64</v>
          </cell>
          <cell r="Z336">
            <v>11965.28</v>
          </cell>
        </row>
        <row r="337">
          <cell r="A337" t="str">
            <v>PTPB</v>
          </cell>
          <cell r="C337" t="str">
            <v>Pecos Processing Plant</v>
          </cell>
          <cell r="L337">
            <v>9592</v>
          </cell>
          <cell r="M337">
            <v>9592</v>
          </cell>
          <cell r="N337">
            <v>9592</v>
          </cell>
          <cell r="O337">
            <v>9592</v>
          </cell>
          <cell r="P337">
            <v>9592</v>
          </cell>
          <cell r="Q337">
            <v>9592</v>
          </cell>
          <cell r="R337">
            <v>9592</v>
          </cell>
          <cell r="S337">
            <v>9592</v>
          </cell>
          <cell r="T337">
            <v>9592</v>
          </cell>
          <cell r="U337">
            <v>9592</v>
          </cell>
          <cell r="V337">
            <v>9592</v>
          </cell>
          <cell r="W337">
            <v>9592</v>
          </cell>
          <cell r="Z337">
            <v>19184</v>
          </cell>
        </row>
        <row r="339">
          <cell r="L339">
            <v>2521691.2188888891</v>
          </cell>
          <cell r="M339">
            <v>2791778.5012962967</v>
          </cell>
          <cell r="N339">
            <v>2827421.5737037039</v>
          </cell>
          <cell r="O339">
            <v>3487321.7333333339</v>
          </cell>
          <cell r="P339">
            <v>4943948.8346296288</v>
          </cell>
          <cell r="Q339">
            <v>5137252.3998148143</v>
          </cell>
          <cell r="R339">
            <v>4785521.0399999991</v>
          </cell>
          <cell r="S339">
            <v>4802575.2066666661</v>
          </cell>
          <cell r="T339">
            <v>5251769.79</v>
          </cell>
          <cell r="U339">
            <v>5471967.0696296301</v>
          </cell>
          <cell r="V339">
            <v>5498427.36808642</v>
          </cell>
          <cell r="W339">
            <v>5748230.0915432088</v>
          </cell>
          <cell r="Z339">
            <v>5313469.7201851858</v>
          </cell>
        </row>
        <row r="340">
          <cell r="L340">
            <v>614179.24</v>
          </cell>
          <cell r="M340">
            <v>863917.24</v>
          </cell>
          <cell r="N340">
            <v>693817.24000000011</v>
          </cell>
          <cell r="O340">
            <v>869856.99000000011</v>
          </cell>
          <cell r="P340">
            <v>860566.99000000011</v>
          </cell>
          <cell r="Q340">
            <v>876216.99000000011</v>
          </cell>
          <cell r="R340">
            <v>841449.64</v>
          </cell>
          <cell r="S340">
            <v>845649.64</v>
          </cell>
          <cell r="T340">
            <v>999749.64</v>
          </cell>
          <cell r="U340">
            <v>1186439.24</v>
          </cell>
          <cell r="V340">
            <v>1144729.24</v>
          </cell>
          <cell r="W340">
            <v>1092419.24</v>
          </cell>
          <cell r="Z340">
            <v>1478096.48</v>
          </cell>
        </row>
      </sheetData>
      <sheetData sheetId="19">
        <row r="5">
          <cell r="G5" t="str">
            <v>Feb_Rev_2015</v>
          </cell>
          <cell r="S5" t="str">
            <v>BUD2_YTD</v>
          </cell>
        </row>
        <row r="6">
          <cell r="G6">
            <v>0</v>
          </cell>
        </row>
        <row r="7">
          <cell r="G7">
            <v>0</v>
          </cell>
          <cell r="S7">
            <v>0</v>
          </cell>
        </row>
        <row r="8">
          <cell r="G8">
            <v>0</v>
          </cell>
          <cell r="S8">
            <v>0</v>
          </cell>
        </row>
        <row r="9">
          <cell r="G9">
            <v>406000</v>
          </cell>
          <cell r="S9">
            <v>855500</v>
          </cell>
        </row>
        <row r="10">
          <cell r="G10">
            <v>0</v>
          </cell>
          <cell r="S10">
            <v>0</v>
          </cell>
        </row>
        <row r="11">
          <cell r="G11">
            <v>406000</v>
          </cell>
          <cell r="S11">
            <v>855500</v>
          </cell>
        </row>
        <row r="12">
          <cell r="G12">
            <v>867977.31962815986</v>
          </cell>
          <cell r="S12">
            <v>1686482.2887504799</v>
          </cell>
        </row>
        <row r="13">
          <cell r="G13">
            <v>1273977.31962816</v>
          </cell>
          <cell r="S13">
            <v>2541982.2887504799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gt Summary 2015 WS"/>
      <sheetName val="2015 Budget Summary"/>
      <sheetName val="Bgt Rollup"/>
      <sheetName val="Budget Input Sheet"/>
      <sheetName val="CC Tble"/>
      <sheetName val="Cost Center &amp; Account Listing"/>
      <sheetName val="KSB1 3-4-15"/>
      <sheetName val="KSB1 Summary 3-4-15"/>
    </sheetNames>
    <sheetDataSet>
      <sheetData sheetId="0"/>
      <sheetData sheetId="1"/>
      <sheetData sheetId="2"/>
      <sheetData sheetId="3">
        <row r="1">
          <cell r="D1" t="str">
            <v>Co Cst Ele BGT</v>
          </cell>
          <cell r="E1" t="str">
            <v>Company</v>
          </cell>
          <cell r="F1" t="str">
            <v>Cost Center</v>
          </cell>
          <cell r="G1" t="str">
            <v>Account Description</v>
          </cell>
          <cell r="H1" t="str">
            <v>Explanation</v>
          </cell>
          <cell r="I1" t="str">
            <v>Co Code</v>
          </cell>
          <cell r="J1" t="str">
            <v>Cost Ctr #</v>
          </cell>
          <cell r="K1" t="str">
            <v>Account</v>
          </cell>
          <cell r="L1" t="str">
            <v>Account Rollup</v>
          </cell>
          <cell r="M1" t="str">
            <v>Asset Group</v>
          </cell>
          <cell r="N1" t="str">
            <v>FS_Line _Stmt</v>
          </cell>
          <cell r="O1">
            <v>42005</v>
          </cell>
          <cell r="P1">
            <v>42036</v>
          </cell>
          <cell r="Q1">
            <v>42064</v>
          </cell>
          <cell r="R1">
            <v>42095</v>
          </cell>
          <cell r="S1">
            <v>42125</v>
          </cell>
          <cell r="T1">
            <v>42156</v>
          </cell>
          <cell r="U1">
            <v>42186</v>
          </cell>
          <cell r="V1">
            <v>42217</v>
          </cell>
          <cell r="W1">
            <v>42248</v>
          </cell>
          <cell r="X1">
            <v>42278</v>
          </cell>
          <cell r="Y1">
            <v>42309</v>
          </cell>
          <cell r="Z1">
            <v>42339</v>
          </cell>
          <cell r="AA1" t="str">
            <v>YR 2015</v>
          </cell>
        </row>
        <row r="2">
          <cell r="D2" t="str">
            <v>C1001000701000</v>
          </cell>
          <cell r="E2" t="str">
            <v>C100 - PennTex Midstream Partners LLC (Corporate)</v>
          </cell>
          <cell r="F2" t="str">
            <v>Executive</v>
          </cell>
          <cell r="G2" t="str">
            <v>Payroll</v>
          </cell>
          <cell r="I2" t="str">
            <v>C100</v>
          </cell>
          <cell r="J2">
            <v>1000</v>
          </cell>
          <cell r="K2">
            <v>701000</v>
          </cell>
          <cell r="L2" t="str">
            <v>Payroll</v>
          </cell>
          <cell r="M2" t="str">
            <v>Executive</v>
          </cell>
          <cell r="N2" t="str">
            <v>G&amp;A</v>
          </cell>
          <cell r="O2">
            <v>106666.66666666667</v>
          </cell>
          <cell r="P2">
            <v>106666.66666666667</v>
          </cell>
          <cell r="Q2">
            <v>119166.66666666667</v>
          </cell>
          <cell r="R2">
            <v>119166.66666666667</v>
          </cell>
          <cell r="S2">
            <v>119166.66666666667</v>
          </cell>
          <cell r="T2">
            <v>119166.66666666667</v>
          </cell>
          <cell r="U2">
            <v>119166.66666666667</v>
          </cell>
          <cell r="V2">
            <v>119166.66666666667</v>
          </cell>
          <cell r="W2">
            <v>119166.66666666667</v>
          </cell>
          <cell r="X2">
            <v>119166.66666666667</v>
          </cell>
          <cell r="Y2">
            <v>119166.66666666667</v>
          </cell>
          <cell r="Z2">
            <v>119166.66666666667</v>
          </cell>
          <cell r="AA2">
            <v>1405000</v>
          </cell>
        </row>
        <row r="3">
          <cell r="D3" t="str">
            <v>C1001000712000</v>
          </cell>
          <cell r="E3" t="str">
            <v>C100 - PennTex Midstream Partners LLC (Corporate)</v>
          </cell>
          <cell r="F3" t="str">
            <v>Executive</v>
          </cell>
          <cell r="G3" t="str">
            <v>Travel Cost: Hotels, Etc.</v>
          </cell>
          <cell r="I3" t="str">
            <v>C100</v>
          </cell>
          <cell r="J3">
            <v>1000</v>
          </cell>
          <cell r="K3">
            <v>712000</v>
          </cell>
          <cell r="L3" t="str">
            <v>Employee Expenses</v>
          </cell>
          <cell r="M3" t="str">
            <v>Executive</v>
          </cell>
          <cell r="N3" t="str">
            <v>G&amp;A</v>
          </cell>
          <cell r="O3">
            <v>30000</v>
          </cell>
          <cell r="P3">
            <v>30000</v>
          </cell>
          <cell r="Q3">
            <v>30000</v>
          </cell>
          <cell r="R3">
            <v>30000</v>
          </cell>
          <cell r="S3">
            <v>30000</v>
          </cell>
          <cell r="T3">
            <v>30000</v>
          </cell>
          <cell r="U3">
            <v>30000</v>
          </cell>
          <cell r="V3">
            <v>30000</v>
          </cell>
          <cell r="W3">
            <v>30000</v>
          </cell>
          <cell r="X3">
            <v>30000</v>
          </cell>
          <cell r="Y3">
            <v>30000</v>
          </cell>
          <cell r="Z3">
            <v>30000</v>
          </cell>
          <cell r="AA3">
            <v>360000</v>
          </cell>
        </row>
        <row r="4">
          <cell r="D4" t="str">
            <v>C1001000721000</v>
          </cell>
          <cell r="E4" t="str">
            <v>C100 - PennTex Midstream Partners LLC (Corporate)</v>
          </cell>
          <cell r="F4" t="str">
            <v>Executive</v>
          </cell>
          <cell r="G4" t="str">
            <v>Professional Services</v>
          </cell>
          <cell r="I4" t="str">
            <v>C100</v>
          </cell>
          <cell r="J4">
            <v>1000</v>
          </cell>
          <cell r="K4">
            <v>721000</v>
          </cell>
          <cell r="L4" t="str">
            <v>Contractors/Professional Services</v>
          </cell>
          <cell r="M4" t="str">
            <v>Executive</v>
          </cell>
          <cell r="N4" t="str">
            <v>G&amp;A</v>
          </cell>
          <cell r="AA4">
            <v>0</v>
          </cell>
        </row>
        <row r="5">
          <cell r="D5" t="str">
            <v>C1001000723000</v>
          </cell>
          <cell r="E5" t="str">
            <v>C100 - PennTex Midstream Partners LLC (Corporate)</v>
          </cell>
          <cell r="F5" t="str">
            <v>Executive</v>
          </cell>
          <cell r="G5" t="str">
            <v>Office Supplies</v>
          </cell>
          <cell r="I5" t="str">
            <v>C100</v>
          </cell>
          <cell r="J5">
            <v>1000</v>
          </cell>
          <cell r="K5">
            <v>723000</v>
          </cell>
          <cell r="L5" t="str">
            <v>Materials &amp; Supplies</v>
          </cell>
          <cell r="M5" t="str">
            <v>Executive</v>
          </cell>
          <cell r="N5" t="str">
            <v>G&amp;A</v>
          </cell>
          <cell r="O5">
            <v>500</v>
          </cell>
          <cell r="P5">
            <v>500</v>
          </cell>
          <cell r="Q5">
            <v>500</v>
          </cell>
          <cell r="R5">
            <v>500</v>
          </cell>
          <cell r="S5">
            <v>500</v>
          </cell>
          <cell r="T5">
            <v>500</v>
          </cell>
          <cell r="U5">
            <v>500</v>
          </cell>
          <cell r="V5">
            <v>500</v>
          </cell>
          <cell r="W5">
            <v>500</v>
          </cell>
          <cell r="X5">
            <v>500</v>
          </cell>
          <cell r="Y5">
            <v>500</v>
          </cell>
          <cell r="Z5">
            <v>500</v>
          </cell>
          <cell r="AA5">
            <v>6000</v>
          </cell>
        </row>
        <row r="6">
          <cell r="D6" t="str">
            <v>C2501001701000</v>
          </cell>
          <cell r="E6" t="str">
            <v>C250 - PennTex Permian LLC</v>
          </cell>
          <cell r="F6" t="str">
            <v>Executive - Permian</v>
          </cell>
          <cell r="G6" t="str">
            <v>Payroll</v>
          </cell>
          <cell r="I6" t="str">
            <v>C250</v>
          </cell>
          <cell r="J6">
            <v>1001</v>
          </cell>
          <cell r="K6">
            <v>701000</v>
          </cell>
          <cell r="L6" t="str">
            <v>Payroll</v>
          </cell>
          <cell r="M6" t="str">
            <v>Executive Permian</v>
          </cell>
          <cell r="N6" t="str">
            <v>G&amp;A</v>
          </cell>
          <cell r="O6">
            <v>79433</v>
          </cell>
          <cell r="P6">
            <v>79433</v>
          </cell>
          <cell r="Q6">
            <v>79433</v>
          </cell>
          <cell r="R6">
            <v>79433</v>
          </cell>
          <cell r="S6">
            <v>79433</v>
          </cell>
          <cell r="T6">
            <v>79433</v>
          </cell>
          <cell r="U6">
            <v>79433</v>
          </cell>
          <cell r="V6">
            <v>79433</v>
          </cell>
          <cell r="W6">
            <v>79433</v>
          </cell>
          <cell r="X6">
            <v>79433</v>
          </cell>
          <cell r="Y6">
            <v>79433</v>
          </cell>
          <cell r="Z6">
            <v>79433</v>
          </cell>
          <cell r="AA6">
            <v>953196</v>
          </cell>
        </row>
        <row r="7">
          <cell r="D7" t="str">
            <v>C2501001712000</v>
          </cell>
          <cell r="E7" t="str">
            <v>C250 - PennTex Permian LLC</v>
          </cell>
          <cell r="F7" t="str">
            <v>Executive - Permian</v>
          </cell>
          <cell r="G7" t="str">
            <v>Travel Cost: Hotels, Etc.</v>
          </cell>
          <cell r="I7" t="str">
            <v>C250</v>
          </cell>
          <cell r="J7">
            <v>1001</v>
          </cell>
          <cell r="K7">
            <v>712000</v>
          </cell>
          <cell r="L7" t="str">
            <v>Employee Expenses</v>
          </cell>
          <cell r="M7" t="str">
            <v>Executive Permian</v>
          </cell>
          <cell r="N7" t="str">
            <v>G&amp;A</v>
          </cell>
          <cell r="O7">
            <v>2500</v>
          </cell>
          <cell r="P7">
            <v>2500</v>
          </cell>
          <cell r="Q7">
            <v>2500</v>
          </cell>
          <cell r="R7">
            <v>2500</v>
          </cell>
          <cell r="S7">
            <v>2500</v>
          </cell>
          <cell r="T7">
            <v>2500</v>
          </cell>
          <cell r="U7">
            <v>2500</v>
          </cell>
          <cell r="V7">
            <v>2500</v>
          </cell>
          <cell r="W7">
            <v>2500</v>
          </cell>
          <cell r="X7">
            <v>2500</v>
          </cell>
          <cell r="Y7">
            <v>2500</v>
          </cell>
          <cell r="Z7">
            <v>2500</v>
          </cell>
          <cell r="AA7">
            <v>30000</v>
          </cell>
        </row>
        <row r="8">
          <cell r="D8" t="str">
            <v>C2501001713000</v>
          </cell>
          <cell r="E8" t="str">
            <v>C250 - PennTex Permian LLC</v>
          </cell>
          <cell r="F8" t="str">
            <v>Executive - Permian</v>
          </cell>
          <cell r="G8" t="str">
            <v>Education/Training</v>
          </cell>
          <cell r="I8" t="str">
            <v>C250</v>
          </cell>
          <cell r="J8">
            <v>1001</v>
          </cell>
          <cell r="K8">
            <v>713000</v>
          </cell>
          <cell r="L8" t="str">
            <v>Employee Expenses</v>
          </cell>
          <cell r="M8" t="str">
            <v>Executive Permian</v>
          </cell>
          <cell r="N8" t="str">
            <v>G&amp;A</v>
          </cell>
          <cell r="O8">
            <v>500</v>
          </cell>
          <cell r="P8">
            <v>500</v>
          </cell>
          <cell r="Q8">
            <v>500</v>
          </cell>
          <cell r="R8">
            <v>500</v>
          </cell>
          <cell r="S8">
            <v>500</v>
          </cell>
          <cell r="T8">
            <v>500</v>
          </cell>
          <cell r="U8">
            <v>500</v>
          </cell>
          <cell r="V8">
            <v>500</v>
          </cell>
          <cell r="W8">
            <v>500</v>
          </cell>
          <cell r="X8">
            <v>500</v>
          </cell>
          <cell r="Y8">
            <v>500</v>
          </cell>
          <cell r="Z8">
            <v>500</v>
          </cell>
          <cell r="AA8">
            <v>6000</v>
          </cell>
        </row>
        <row r="9">
          <cell r="D9" t="str">
            <v>C2501001718000</v>
          </cell>
          <cell r="E9" t="str">
            <v>C250 - PennTex Permian LLC</v>
          </cell>
          <cell r="F9" t="str">
            <v>Executive - Permian</v>
          </cell>
          <cell r="G9" t="str">
            <v>Meals: Off Premise</v>
          </cell>
          <cell r="I9" t="str">
            <v>C250</v>
          </cell>
          <cell r="J9">
            <v>1001</v>
          </cell>
          <cell r="K9">
            <v>718000</v>
          </cell>
          <cell r="L9" t="str">
            <v>Employee Expenses</v>
          </cell>
          <cell r="M9" t="str">
            <v>Executive Permian</v>
          </cell>
          <cell r="N9" t="str">
            <v>G&amp;A</v>
          </cell>
          <cell r="O9">
            <v>500</v>
          </cell>
          <cell r="P9">
            <v>500</v>
          </cell>
          <cell r="Q9">
            <v>500</v>
          </cell>
          <cell r="R9">
            <v>500</v>
          </cell>
          <cell r="S9">
            <v>500</v>
          </cell>
          <cell r="T9">
            <v>500</v>
          </cell>
          <cell r="U9">
            <v>500</v>
          </cell>
          <cell r="V9">
            <v>500</v>
          </cell>
          <cell r="W9">
            <v>500</v>
          </cell>
          <cell r="X9">
            <v>500</v>
          </cell>
          <cell r="Y9">
            <v>500</v>
          </cell>
          <cell r="Z9">
            <v>500</v>
          </cell>
          <cell r="AA9">
            <v>6000</v>
          </cell>
        </row>
        <row r="10">
          <cell r="D10" t="str">
            <v>C2501001723000</v>
          </cell>
          <cell r="E10" t="str">
            <v>C250 - PennTex Permian LLC</v>
          </cell>
          <cell r="F10" t="str">
            <v>Executive - Permian</v>
          </cell>
          <cell r="G10" t="str">
            <v>Office Supplies</v>
          </cell>
          <cell r="I10" t="str">
            <v>C250</v>
          </cell>
          <cell r="J10">
            <v>1001</v>
          </cell>
          <cell r="K10">
            <v>723000</v>
          </cell>
          <cell r="L10" t="str">
            <v>Materials &amp; Supplies</v>
          </cell>
          <cell r="M10" t="str">
            <v>Executive Permian</v>
          </cell>
          <cell r="N10" t="str">
            <v>G&amp;A</v>
          </cell>
          <cell r="O10">
            <v>1500</v>
          </cell>
          <cell r="P10">
            <v>1500</v>
          </cell>
          <cell r="Q10">
            <v>1500</v>
          </cell>
          <cell r="R10">
            <v>1500</v>
          </cell>
          <cell r="S10">
            <v>1500</v>
          </cell>
          <cell r="T10">
            <v>1500</v>
          </cell>
          <cell r="U10">
            <v>1500</v>
          </cell>
          <cell r="V10">
            <v>1500</v>
          </cell>
          <cell r="W10">
            <v>1500</v>
          </cell>
          <cell r="X10">
            <v>1500</v>
          </cell>
          <cell r="Y10">
            <v>1500</v>
          </cell>
          <cell r="Z10">
            <v>1500</v>
          </cell>
          <cell r="AA10">
            <v>18000</v>
          </cell>
        </row>
        <row r="11">
          <cell r="D11" t="str">
            <v>C2501001724000</v>
          </cell>
          <cell r="E11" t="str">
            <v>C250 - PennTex Permian LLC</v>
          </cell>
          <cell r="F11" t="str">
            <v>Executive - Permian</v>
          </cell>
          <cell r="G11" t="str">
            <v>Materials and Parts</v>
          </cell>
          <cell r="I11" t="str">
            <v>C250</v>
          </cell>
          <cell r="J11">
            <v>1001</v>
          </cell>
          <cell r="K11">
            <v>724000</v>
          </cell>
          <cell r="L11" t="str">
            <v>Materials &amp; Supplies</v>
          </cell>
          <cell r="M11" t="str">
            <v>Executive Permian</v>
          </cell>
          <cell r="N11" t="str">
            <v>G&amp;A</v>
          </cell>
          <cell r="O11">
            <v>500</v>
          </cell>
          <cell r="P11">
            <v>500</v>
          </cell>
          <cell r="Q11">
            <v>500</v>
          </cell>
          <cell r="R11">
            <v>500</v>
          </cell>
          <cell r="S11">
            <v>500</v>
          </cell>
          <cell r="T11">
            <v>500</v>
          </cell>
          <cell r="U11">
            <v>500</v>
          </cell>
          <cell r="V11">
            <v>500</v>
          </cell>
          <cell r="W11">
            <v>500</v>
          </cell>
          <cell r="X11">
            <v>500</v>
          </cell>
          <cell r="Y11">
            <v>500</v>
          </cell>
          <cell r="Z11">
            <v>500</v>
          </cell>
          <cell r="AA11">
            <v>6000</v>
          </cell>
        </row>
        <row r="12">
          <cell r="D12" t="str">
            <v>C2501001739000</v>
          </cell>
          <cell r="E12" t="str">
            <v>C250 - PennTex Permian LLC</v>
          </cell>
          <cell r="F12" t="str">
            <v>Executive - Permian</v>
          </cell>
          <cell r="G12" t="str">
            <v>Miscellaneous</v>
          </cell>
          <cell r="I12" t="str">
            <v>C250</v>
          </cell>
          <cell r="J12">
            <v>1001</v>
          </cell>
          <cell r="K12">
            <v>739000</v>
          </cell>
          <cell r="L12" t="str">
            <v>Other Expenses</v>
          </cell>
          <cell r="M12" t="str">
            <v>Executive Permian</v>
          </cell>
          <cell r="N12" t="str">
            <v>G&amp;A</v>
          </cell>
          <cell r="O12">
            <v>500</v>
          </cell>
          <cell r="P12">
            <v>500</v>
          </cell>
          <cell r="Q12">
            <v>500</v>
          </cell>
          <cell r="R12">
            <v>500</v>
          </cell>
          <cell r="S12">
            <v>500</v>
          </cell>
          <cell r="T12">
            <v>500</v>
          </cell>
          <cell r="U12">
            <v>500</v>
          </cell>
          <cell r="V12">
            <v>500</v>
          </cell>
          <cell r="W12">
            <v>500</v>
          </cell>
          <cell r="X12">
            <v>500</v>
          </cell>
          <cell r="Y12">
            <v>500</v>
          </cell>
          <cell r="Z12">
            <v>500</v>
          </cell>
          <cell r="AA12">
            <v>6000</v>
          </cell>
        </row>
        <row r="13">
          <cell r="D13" t="str">
            <v>C1001010701000</v>
          </cell>
          <cell r="E13" t="str">
            <v>C100 - PennTex Midstream Partners LLC (Corporate)</v>
          </cell>
          <cell r="F13" t="str">
            <v>Human Resources</v>
          </cell>
          <cell r="G13" t="str">
            <v>Payroll</v>
          </cell>
          <cell r="H13" t="str">
            <v>C Staffel, B Basak, , plus additional HR rep in Jan, IT in Jun</v>
          </cell>
          <cell r="I13" t="str">
            <v>C100</v>
          </cell>
          <cell r="J13">
            <v>1010</v>
          </cell>
          <cell r="K13">
            <v>701000</v>
          </cell>
          <cell r="L13" t="str">
            <v>Payroll</v>
          </cell>
          <cell r="M13" t="str">
            <v>Administration</v>
          </cell>
          <cell r="N13" t="str">
            <v>G&amp;A</v>
          </cell>
          <cell r="O13">
            <v>30417</v>
          </cell>
          <cell r="P13">
            <v>30417</v>
          </cell>
          <cell r="Q13">
            <v>30417</v>
          </cell>
          <cell r="R13">
            <v>30417</v>
          </cell>
          <cell r="S13">
            <v>30417</v>
          </cell>
          <cell r="T13">
            <v>42917</v>
          </cell>
          <cell r="U13">
            <v>42917</v>
          </cell>
          <cell r="V13">
            <v>42917</v>
          </cell>
          <cell r="W13">
            <v>42917</v>
          </cell>
          <cell r="X13">
            <v>42917</v>
          </cell>
          <cell r="Y13">
            <v>42917</v>
          </cell>
          <cell r="Z13">
            <v>42917</v>
          </cell>
          <cell r="AA13">
            <v>452504</v>
          </cell>
        </row>
        <row r="14">
          <cell r="D14" t="str">
            <v>C1001010711000</v>
          </cell>
          <cell r="E14" t="str">
            <v>C100 - PennTex Midstream Partners LLC (Corporate)</v>
          </cell>
          <cell r="F14" t="str">
            <v>Human Resources</v>
          </cell>
          <cell r="G14" t="str">
            <v>Employee Expenses - General</v>
          </cell>
          <cell r="I14" t="str">
            <v>C100</v>
          </cell>
          <cell r="J14">
            <v>1010</v>
          </cell>
          <cell r="K14">
            <v>711000</v>
          </cell>
          <cell r="L14" t="str">
            <v>Employee Expenses</v>
          </cell>
          <cell r="M14" t="str">
            <v>Administration</v>
          </cell>
          <cell r="N14" t="str">
            <v>G&amp;A</v>
          </cell>
          <cell r="AA14">
            <v>0</v>
          </cell>
        </row>
        <row r="15">
          <cell r="D15" t="str">
            <v>C1001010712000</v>
          </cell>
          <cell r="E15" t="str">
            <v>C100 - PennTex Midstream Partners LLC (Corporate)</v>
          </cell>
          <cell r="F15" t="str">
            <v>Human Resources</v>
          </cell>
          <cell r="G15" t="str">
            <v>Travel Cost: Hotels, Etc.</v>
          </cell>
          <cell r="I15" t="str">
            <v>C100</v>
          </cell>
          <cell r="J15">
            <v>1010</v>
          </cell>
          <cell r="K15">
            <v>712000</v>
          </cell>
          <cell r="L15" t="str">
            <v>Employee Expenses</v>
          </cell>
          <cell r="M15" t="str">
            <v>Administration</v>
          </cell>
          <cell r="N15" t="str">
            <v>G&amp;A</v>
          </cell>
          <cell r="O15">
            <v>10000</v>
          </cell>
          <cell r="P15">
            <v>10000</v>
          </cell>
          <cell r="Q15">
            <v>10000</v>
          </cell>
          <cell r="R15">
            <v>10000</v>
          </cell>
          <cell r="S15">
            <v>10000</v>
          </cell>
          <cell r="T15">
            <v>10000</v>
          </cell>
          <cell r="U15">
            <v>10000</v>
          </cell>
          <cell r="V15">
            <v>10000</v>
          </cell>
          <cell r="W15">
            <v>10000</v>
          </cell>
          <cell r="X15">
            <v>10000</v>
          </cell>
          <cell r="Y15">
            <v>10000</v>
          </cell>
          <cell r="Z15">
            <v>10000</v>
          </cell>
          <cell r="AA15">
            <v>120000</v>
          </cell>
        </row>
        <row r="16">
          <cell r="D16" t="str">
            <v>C1001010713000</v>
          </cell>
          <cell r="E16" t="str">
            <v>C100 - PennTex Midstream Partners LLC (Corporate)</v>
          </cell>
          <cell r="F16" t="str">
            <v>Human Resources</v>
          </cell>
          <cell r="G16" t="str">
            <v>Education/Training</v>
          </cell>
          <cell r="H16" t="str">
            <v>Seminars</v>
          </cell>
          <cell r="I16" t="str">
            <v>C100</v>
          </cell>
          <cell r="J16">
            <v>1010</v>
          </cell>
          <cell r="K16">
            <v>713000</v>
          </cell>
          <cell r="L16" t="str">
            <v>Employee Expenses</v>
          </cell>
          <cell r="M16" t="str">
            <v>Administration</v>
          </cell>
          <cell r="N16" t="str">
            <v>G&amp;A</v>
          </cell>
          <cell r="O16">
            <v>150</v>
          </cell>
          <cell r="P16">
            <v>150</v>
          </cell>
          <cell r="Q16">
            <v>150</v>
          </cell>
          <cell r="R16">
            <v>150</v>
          </cell>
          <cell r="S16">
            <v>150</v>
          </cell>
          <cell r="T16">
            <v>150</v>
          </cell>
          <cell r="U16">
            <v>150</v>
          </cell>
          <cell r="V16">
            <v>150</v>
          </cell>
          <cell r="W16">
            <v>150</v>
          </cell>
          <cell r="X16">
            <v>150</v>
          </cell>
          <cell r="Y16">
            <v>150</v>
          </cell>
          <cell r="Z16">
            <v>150</v>
          </cell>
          <cell r="AA16">
            <v>1800</v>
          </cell>
        </row>
        <row r="17">
          <cell r="D17" t="str">
            <v>C1001010714000</v>
          </cell>
          <cell r="E17" t="str">
            <v>C100 - PennTex Midstream Partners LLC (Corporate)</v>
          </cell>
          <cell r="F17" t="str">
            <v>Human Resources</v>
          </cell>
          <cell r="G17" t="str">
            <v>Moving Expenses</v>
          </cell>
          <cell r="H17" t="str">
            <v>2 existing packages</v>
          </cell>
          <cell r="I17" t="str">
            <v>C100</v>
          </cell>
          <cell r="J17">
            <v>1010</v>
          </cell>
          <cell r="K17">
            <v>714000</v>
          </cell>
          <cell r="L17" t="str">
            <v>Employee Expenses</v>
          </cell>
          <cell r="M17" t="str">
            <v>Administration</v>
          </cell>
          <cell r="N17" t="str">
            <v>G&amp;A</v>
          </cell>
          <cell r="O17">
            <v>5376</v>
          </cell>
          <cell r="P17">
            <v>3076</v>
          </cell>
          <cell r="Q17">
            <v>3076</v>
          </cell>
          <cell r="R17">
            <v>3076</v>
          </cell>
          <cell r="S17">
            <v>3076</v>
          </cell>
          <cell r="T17">
            <v>3076</v>
          </cell>
          <cell r="U17">
            <v>3076</v>
          </cell>
          <cell r="V17">
            <v>3076</v>
          </cell>
          <cell r="W17">
            <v>3076</v>
          </cell>
          <cell r="X17">
            <v>3076</v>
          </cell>
          <cell r="Y17">
            <v>3076</v>
          </cell>
          <cell r="Z17">
            <v>3076</v>
          </cell>
          <cell r="AA17">
            <v>39212</v>
          </cell>
        </row>
        <row r="18">
          <cell r="D18" t="str">
            <v>C1001010714000</v>
          </cell>
          <cell r="E18" t="str">
            <v>C100 - PennTex Midstream Partners LLC (Corporate)</v>
          </cell>
          <cell r="F18" t="str">
            <v>Human Resources</v>
          </cell>
          <cell r="G18" t="str">
            <v>Moving Expenses</v>
          </cell>
          <cell r="H18" t="str">
            <v>New Packages</v>
          </cell>
          <cell r="I18" t="str">
            <v>C100</v>
          </cell>
          <cell r="J18">
            <v>1010</v>
          </cell>
          <cell r="K18">
            <v>714000</v>
          </cell>
          <cell r="L18" t="str">
            <v>Employee Expenses</v>
          </cell>
          <cell r="M18" t="str">
            <v>Administration</v>
          </cell>
          <cell r="N18" t="str">
            <v>G&amp;A</v>
          </cell>
          <cell r="AA18">
            <v>0</v>
          </cell>
        </row>
        <row r="19">
          <cell r="D19" t="str">
            <v>C1001010715000</v>
          </cell>
          <cell r="E19" t="str">
            <v>C100 - PennTex Midstream Partners LLC (Corporate)</v>
          </cell>
          <cell r="F19" t="str">
            <v>Human Resources</v>
          </cell>
          <cell r="G19" t="str">
            <v>Entertainment - Company Event</v>
          </cell>
          <cell r="H19" t="str">
            <v>Company Events</v>
          </cell>
          <cell r="I19" t="str">
            <v>C100</v>
          </cell>
          <cell r="J19">
            <v>1010</v>
          </cell>
          <cell r="K19">
            <v>715000</v>
          </cell>
          <cell r="L19" t="str">
            <v>Employee Expenses</v>
          </cell>
          <cell r="M19" t="str">
            <v>Administration</v>
          </cell>
          <cell r="N19" t="str">
            <v>G&amp;A</v>
          </cell>
          <cell r="Q19">
            <v>1500</v>
          </cell>
          <cell r="T19">
            <v>3000</v>
          </cell>
          <cell r="W19">
            <v>1500</v>
          </cell>
          <cell r="Z19">
            <v>6000</v>
          </cell>
          <cell r="AA19">
            <v>12000</v>
          </cell>
        </row>
        <row r="20">
          <cell r="D20" t="str">
            <v>C1001010721000</v>
          </cell>
          <cell r="E20" t="str">
            <v>C100 - PennTex Midstream Partners LLC (Corporate)</v>
          </cell>
          <cell r="F20" t="str">
            <v>Human Resources</v>
          </cell>
          <cell r="G20" t="str">
            <v>Professional Services</v>
          </cell>
          <cell r="H20" t="str">
            <v>HR&amp;P - Corp</v>
          </cell>
          <cell r="I20" t="str">
            <v>C100</v>
          </cell>
          <cell r="J20">
            <v>1010</v>
          </cell>
          <cell r="K20">
            <v>721000</v>
          </cell>
          <cell r="L20" t="str">
            <v>Contractors/Professional Services</v>
          </cell>
          <cell r="M20" t="str">
            <v>Administration</v>
          </cell>
          <cell r="N20" t="str">
            <v>G&amp;A</v>
          </cell>
          <cell r="O20">
            <v>5090</v>
          </cell>
          <cell r="P20">
            <v>3500</v>
          </cell>
          <cell r="Q20">
            <v>33069</v>
          </cell>
          <cell r="R20">
            <v>3500</v>
          </cell>
          <cell r="S20">
            <v>3500</v>
          </cell>
          <cell r="T20">
            <v>53069</v>
          </cell>
          <cell r="U20">
            <v>4700</v>
          </cell>
          <cell r="V20">
            <v>4100</v>
          </cell>
          <cell r="W20">
            <v>33669</v>
          </cell>
          <cell r="X20">
            <v>4100</v>
          </cell>
          <cell r="Y20">
            <v>4500</v>
          </cell>
          <cell r="Z20">
            <v>8669</v>
          </cell>
          <cell r="AA20">
            <v>161466</v>
          </cell>
        </row>
        <row r="21">
          <cell r="D21" t="str">
            <v>C1001010721000</v>
          </cell>
          <cell r="E21" t="str">
            <v>C100 - PennTex Midstream Partners LLC (Corporate)</v>
          </cell>
          <cell r="F21" t="str">
            <v>Human Resources</v>
          </cell>
          <cell r="G21" t="str">
            <v>Professional Services</v>
          </cell>
          <cell r="H21" t="str">
            <v>Compensation Study</v>
          </cell>
          <cell r="I21" t="str">
            <v>C100</v>
          </cell>
          <cell r="J21">
            <v>1010</v>
          </cell>
          <cell r="K21">
            <v>721000</v>
          </cell>
          <cell r="L21" t="str">
            <v>Contractors/Professional Services</v>
          </cell>
          <cell r="M21" t="str">
            <v>Administration</v>
          </cell>
          <cell r="N21" t="str">
            <v>G&amp;A</v>
          </cell>
          <cell r="AA21">
            <v>0</v>
          </cell>
        </row>
        <row r="22">
          <cell r="D22" t="str">
            <v>C1001010721000</v>
          </cell>
          <cell r="E22" t="str">
            <v>C100 - PennTex Midstream Partners LLC (Corporate)</v>
          </cell>
          <cell r="F22" t="str">
            <v>Human Resources</v>
          </cell>
          <cell r="G22" t="str">
            <v>Professional Services</v>
          </cell>
          <cell r="H22" t="str">
            <v>Recruiting Fees</v>
          </cell>
          <cell r="I22" t="str">
            <v>C100</v>
          </cell>
          <cell r="J22">
            <v>1010</v>
          </cell>
          <cell r="K22">
            <v>721000</v>
          </cell>
          <cell r="L22" t="str">
            <v>Contractors/Professional Services</v>
          </cell>
          <cell r="M22" t="str">
            <v>Administration</v>
          </cell>
          <cell r="N22" t="str">
            <v>G&amp;A</v>
          </cell>
          <cell r="AA22">
            <v>0</v>
          </cell>
        </row>
        <row r="23">
          <cell r="D23" t="str">
            <v>C1001010721000</v>
          </cell>
          <cell r="E23" t="str">
            <v>C100 - PennTex Midstream Partners LLC (Corporate)</v>
          </cell>
          <cell r="F23" t="str">
            <v>Human Resources</v>
          </cell>
          <cell r="G23" t="str">
            <v>Professional Services</v>
          </cell>
          <cell r="H23" t="str">
            <v>Pipeline Testing Consortium</v>
          </cell>
          <cell r="I23" t="str">
            <v>C100</v>
          </cell>
          <cell r="J23">
            <v>1010</v>
          </cell>
          <cell r="K23">
            <v>721000</v>
          </cell>
          <cell r="L23" t="str">
            <v>Contractors/Professional Services</v>
          </cell>
          <cell r="M23" t="str">
            <v>Administration</v>
          </cell>
          <cell r="N23" t="str">
            <v>G&amp;A</v>
          </cell>
          <cell r="AA23">
            <v>0</v>
          </cell>
        </row>
        <row r="24">
          <cell r="D24" t="str">
            <v>C1001010721000</v>
          </cell>
          <cell r="E24" t="str">
            <v>C100 - PennTex Midstream Partners LLC (Corporate)</v>
          </cell>
          <cell r="F24" t="str">
            <v>Human Resources</v>
          </cell>
          <cell r="G24" t="str">
            <v>Professional Services</v>
          </cell>
          <cell r="H24" t="str">
            <v>401K Fees/Administration - 1.26%</v>
          </cell>
          <cell r="I24" t="str">
            <v>C100</v>
          </cell>
          <cell r="J24">
            <v>1010</v>
          </cell>
          <cell r="K24">
            <v>721000</v>
          </cell>
          <cell r="L24" t="str">
            <v>Contractors/Professional Services</v>
          </cell>
          <cell r="M24" t="str">
            <v>Administration</v>
          </cell>
          <cell r="N24" t="str">
            <v>G&amp;A</v>
          </cell>
          <cell r="AA24">
            <v>0</v>
          </cell>
        </row>
        <row r="25">
          <cell r="D25" t="str">
            <v>C1001010721000</v>
          </cell>
          <cell r="E25" t="str">
            <v>C100 - PennTex Midstream Partners LLC (Corporate)</v>
          </cell>
          <cell r="F25" t="str">
            <v>Human Resources</v>
          </cell>
          <cell r="G25" t="str">
            <v>Professional Services</v>
          </cell>
          <cell r="H25" t="str">
            <v>HR&amp;P - Permian</v>
          </cell>
          <cell r="I25" t="str">
            <v>C100</v>
          </cell>
          <cell r="J25">
            <v>1010</v>
          </cell>
          <cell r="K25">
            <v>721000</v>
          </cell>
          <cell r="L25" t="str">
            <v>Contractors/Professional Services</v>
          </cell>
          <cell r="M25" t="str">
            <v>Administration</v>
          </cell>
          <cell r="N25" t="str">
            <v>G&amp;A</v>
          </cell>
          <cell r="AA25">
            <v>0</v>
          </cell>
        </row>
        <row r="26">
          <cell r="D26" t="str">
            <v>C1001010721000</v>
          </cell>
          <cell r="E26" t="str">
            <v>C100 - PennTex Midstream Partners LLC (Corporate)</v>
          </cell>
          <cell r="F26" t="str">
            <v>Human Resources</v>
          </cell>
          <cell r="G26" t="str">
            <v>Professional Services</v>
          </cell>
          <cell r="H26" t="str">
            <v>HR&amp;P - NLA</v>
          </cell>
          <cell r="I26" t="str">
            <v>C100</v>
          </cell>
          <cell r="J26">
            <v>1010</v>
          </cell>
          <cell r="K26">
            <v>721000</v>
          </cell>
          <cell r="L26" t="str">
            <v>Contractors/Professional Services</v>
          </cell>
          <cell r="M26" t="str">
            <v>Administration</v>
          </cell>
          <cell r="N26" t="str">
            <v>G&amp;A</v>
          </cell>
          <cell r="AA26">
            <v>0</v>
          </cell>
        </row>
        <row r="27">
          <cell r="D27" t="str">
            <v>C1001020701000</v>
          </cell>
          <cell r="E27" t="str">
            <v>C100 - PennTex Midstream Partners LLC (Corporate)</v>
          </cell>
          <cell r="F27" t="str">
            <v>Legal</v>
          </cell>
          <cell r="G27" t="str">
            <v>Payroll</v>
          </cell>
          <cell r="H27" t="str">
            <v>Steve, Gary, Harrison, Susan</v>
          </cell>
          <cell r="I27" t="str">
            <v>C100</v>
          </cell>
          <cell r="J27">
            <v>1020</v>
          </cell>
          <cell r="K27">
            <v>701000</v>
          </cell>
          <cell r="L27" t="str">
            <v>Payroll</v>
          </cell>
          <cell r="M27" t="str">
            <v>Legal</v>
          </cell>
          <cell r="N27" t="str">
            <v>G&amp;A</v>
          </cell>
          <cell r="O27">
            <v>58333</v>
          </cell>
          <cell r="P27">
            <v>58333</v>
          </cell>
          <cell r="Q27">
            <v>58333</v>
          </cell>
          <cell r="R27">
            <v>58333</v>
          </cell>
          <cell r="S27">
            <v>58333</v>
          </cell>
          <cell r="T27">
            <v>58333</v>
          </cell>
          <cell r="U27">
            <v>58333</v>
          </cell>
          <cell r="V27">
            <v>58333</v>
          </cell>
          <cell r="W27">
            <v>58333</v>
          </cell>
          <cell r="X27">
            <v>58333</v>
          </cell>
          <cell r="Y27">
            <v>58333</v>
          </cell>
          <cell r="Z27">
            <v>58333</v>
          </cell>
          <cell r="AA27">
            <v>699996</v>
          </cell>
        </row>
        <row r="28">
          <cell r="D28" t="str">
            <v>C1001020712000</v>
          </cell>
          <cell r="E28" t="str">
            <v>C100 - PennTex Midstream Partners LLC (Corporate)</v>
          </cell>
          <cell r="F28" t="str">
            <v>Legal</v>
          </cell>
          <cell r="G28" t="str">
            <v>Travel Cost: Hotels, Etc.</v>
          </cell>
          <cell r="I28" t="str">
            <v>C100</v>
          </cell>
          <cell r="J28">
            <v>1020</v>
          </cell>
          <cell r="K28">
            <v>712000</v>
          </cell>
          <cell r="L28" t="str">
            <v>Employee Expenses</v>
          </cell>
          <cell r="M28" t="str">
            <v>Legal</v>
          </cell>
          <cell r="N28" t="str">
            <v>G&amp;A</v>
          </cell>
          <cell r="O28">
            <v>8000</v>
          </cell>
          <cell r="P28">
            <v>8000</v>
          </cell>
          <cell r="Q28">
            <v>8000</v>
          </cell>
          <cell r="R28">
            <v>8000</v>
          </cell>
          <cell r="S28">
            <v>8000</v>
          </cell>
          <cell r="T28">
            <v>8000</v>
          </cell>
          <cell r="U28">
            <v>8000</v>
          </cell>
          <cell r="V28">
            <v>8000</v>
          </cell>
          <cell r="W28">
            <v>8000</v>
          </cell>
          <cell r="X28">
            <v>8000</v>
          </cell>
          <cell r="Y28">
            <v>8000</v>
          </cell>
          <cell r="Z28">
            <v>8000</v>
          </cell>
          <cell r="AA28">
            <v>96000</v>
          </cell>
        </row>
        <row r="29">
          <cell r="D29" t="str">
            <v>C1001020721000</v>
          </cell>
          <cell r="E29" t="str">
            <v>C100 - PennTex Midstream Partners LLC (Corporate)</v>
          </cell>
          <cell r="F29" t="str">
            <v>Legal</v>
          </cell>
          <cell r="G29" t="str">
            <v>Professional Services</v>
          </cell>
          <cell r="H29" t="str">
            <v>Governance matters at Parent</v>
          </cell>
          <cell r="I29" t="str">
            <v>C100</v>
          </cell>
          <cell r="J29">
            <v>1020</v>
          </cell>
          <cell r="K29">
            <v>721000</v>
          </cell>
          <cell r="L29" t="str">
            <v>Contractors/Professional Services</v>
          </cell>
          <cell r="M29" t="str">
            <v>Legal</v>
          </cell>
          <cell r="N29" t="str">
            <v>G&amp;A</v>
          </cell>
          <cell r="O29">
            <v>21667.333333333336</v>
          </cell>
          <cell r="P29">
            <v>21667.333333333336</v>
          </cell>
          <cell r="Q29">
            <v>21667.333333333336</v>
          </cell>
          <cell r="R29">
            <v>21667.333333333336</v>
          </cell>
          <cell r="S29">
            <v>21666</v>
          </cell>
          <cell r="T29">
            <v>21666</v>
          </cell>
          <cell r="U29">
            <v>21666</v>
          </cell>
          <cell r="V29">
            <v>21666</v>
          </cell>
          <cell r="W29">
            <v>21666</v>
          </cell>
          <cell r="X29">
            <v>21666.333333333336</v>
          </cell>
          <cell r="Y29">
            <v>21667.333333333336</v>
          </cell>
          <cell r="Z29">
            <v>21667.333333333336</v>
          </cell>
          <cell r="AA29">
            <v>260000.33333333337</v>
          </cell>
        </row>
        <row r="30">
          <cell r="D30" t="str">
            <v>C1001020721000</v>
          </cell>
          <cell r="E30" t="str">
            <v>C100 - PennTex Midstream Partners LLC (Corporate)</v>
          </cell>
          <cell r="F30" t="str">
            <v>Legal</v>
          </cell>
          <cell r="G30" t="str">
            <v>Professional Services</v>
          </cell>
          <cell r="H30" t="str">
            <v>Debt/Financing Activities (our counsel); assumes current deal estimate through 12/2014, and 2 transactions in 2015</v>
          </cell>
          <cell r="I30" t="str">
            <v>C100</v>
          </cell>
          <cell r="J30">
            <v>1020</v>
          </cell>
          <cell r="K30">
            <v>721000</v>
          </cell>
          <cell r="L30" t="str">
            <v>Contractors/Professional Services</v>
          </cell>
          <cell r="M30" t="str">
            <v>Legal</v>
          </cell>
          <cell r="N30" t="str">
            <v>G&amp;A</v>
          </cell>
          <cell r="AA30">
            <v>0</v>
          </cell>
        </row>
        <row r="31">
          <cell r="D31" t="str">
            <v>C1001020721000</v>
          </cell>
          <cell r="E31" t="str">
            <v>C100 - PennTex Midstream Partners LLC (Corporate)</v>
          </cell>
          <cell r="F31" t="str">
            <v>Legal</v>
          </cell>
          <cell r="G31" t="str">
            <v>Professional Services</v>
          </cell>
          <cell r="H31" t="str">
            <v>Debt/Financing Activities (bank counsel); assumes current deal estimate through 12/2014, and 2 transactions in 2015</v>
          </cell>
          <cell r="I31" t="str">
            <v>C100</v>
          </cell>
          <cell r="J31">
            <v>1020</v>
          </cell>
          <cell r="K31">
            <v>721000</v>
          </cell>
          <cell r="L31" t="str">
            <v>Contractors/Professional Services</v>
          </cell>
          <cell r="M31" t="str">
            <v>Legal</v>
          </cell>
          <cell r="N31" t="str">
            <v>G&amp;A</v>
          </cell>
          <cell r="AA31">
            <v>0</v>
          </cell>
        </row>
        <row r="32">
          <cell r="D32" t="str">
            <v>C1001020721000</v>
          </cell>
          <cell r="E32" t="str">
            <v>C100 - PennTex Midstream Partners LLC (Corporate)</v>
          </cell>
          <cell r="F32" t="str">
            <v>Legal</v>
          </cell>
          <cell r="G32" t="str">
            <v>Professional Services</v>
          </cell>
          <cell r="H32" t="str">
            <v>Regulatory advice at parent</v>
          </cell>
          <cell r="I32" t="str">
            <v>C100</v>
          </cell>
          <cell r="J32">
            <v>1020</v>
          </cell>
          <cell r="K32">
            <v>721000</v>
          </cell>
          <cell r="L32" t="str">
            <v>Contractors/Professional Services</v>
          </cell>
          <cell r="M32" t="str">
            <v>Legal</v>
          </cell>
          <cell r="N32" t="str">
            <v>G&amp;A</v>
          </cell>
          <cell r="AA32">
            <v>0</v>
          </cell>
        </row>
        <row r="33">
          <cell r="D33" t="str">
            <v>C2501020721000</v>
          </cell>
          <cell r="E33" t="str">
            <v>C250 - PennTex Permian LLC</v>
          </cell>
          <cell r="F33" t="str">
            <v>Legal</v>
          </cell>
          <cell r="G33" t="str">
            <v>Professional Services</v>
          </cell>
          <cell r="H33" t="str">
            <v>Governance matters at Permian</v>
          </cell>
          <cell r="I33" t="str">
            <v>C250</v>
          </cell>
          <cell r="J33">
            <v>1020</v>
          </cell>
          <cell r="K33">
            <v>721000</v>
          </cell>
          <cell r="L33" t="str">
            <v>Contractors/Professional Services</v>
          </cell>
          <cell r="M33" t="str">
            <v>Legal</v>
          </cell>
          <cell r="N33" t="str">
            <v>G&amp;A</v>
          </cell>
          <cell r="O33">
            <v>25000</v>
          </cell>
          <cell r="P33">
            <v>25000</v>
          </cell>
          <cell r="Q33">
            <v>25000</v>
          </cell>
          <cell r="R33">
            <v>25000</v>
          </cell>
          <cell r="S33">
            <v>25000</v>
          </cell>
          <cell r="T33">
            <v>25000</v>
          </cell>
          <cell r="U33">
            <v>25000</v>
          </cell>
          <cell r="V33">
            <v>25000</v>
          </cell>
          <cell r="W33">
            <v>25000</v>
          </cell>
          <cell r="X33">
            <v>25000</v>
          </cell>
          <cell r="Y33">
            <v>25000</v>
          </cell>
          <cell r="Z33">
            <v>25000</v>
          </cell>
          <cell r="AA33">
            <v>300000</v>
          </cell>
        </row>
        <row r="34">
          <cell r="D34" t="str">
            <v>C2501020721000</v>
          </cell>
          <cell r="E34" t="str">
            <v>C250 - PennTex Permian LLC</v>
          </cell>
          <cell r="F34" t="str">
            <v>Legal</v>
          </cell>
          <cell r="G34" t="str">
            <v>Professional Services</v>
          </cell>
          <cell r="H34" t="str">
            <v>Commercial transactions at Permian</v>
          </cell>
          <cell r="I34" t="str">
            <v>C250</v>
          </cell>
          <cell r="J34">
            <v>1020</v>
          </cell>
          <cell r="K34">
            <v>721000</v>
          </cell>
          <cell r="L34" t="str">
            <v>Contractors/Professional Services</v>
          </cell>
          <cell r="M34" t="str">
            <v>Legal</v>
          </cell>
          <cell r="N34" t="str">
            <v>G&amp;A</v>
          </cell>
          <cell r="AA34">
            <v>0</v>
          </cell>
        </row>
        <row r="35">
          <cell r="D35" t="str">
            <v>C2501020721000</v>
          </cell>
          <cell r="E35" t="str">
            <v>C250 - PennTex Permian LLC</v>
          </cell>
          <cell r="F35" t="str">
            <v>Legal</v>
          </cell>
          <cell r="G35" t="str">
            <v>Professional Services</v>
          </cell>
          <cell r="H35" t="str">
            <v>Regulatory advice at Permian</v>
          </cell>
          <cell r="I35" t="str">
            <v>C250</v>
          </cell>
          <cell r="J35">
            <v>1020</v>
          </cell>
          <cell r="K35">
            <v>721000</v>
          </cell>
          <cell r="L35" t="str">
            <v>Contractors/Professional Services</v>
          </cell>
          <cell r="M35" t="str">
            <v>Legal</v>
          </cell>
          <cell r="N35" t="str">
            <v>G&amp;A</v>
          </cell>
          <cell r="AA35">
            <v>0</v>
          </cell>
        </row>
        <row r="36">
          <cell r="D36" t="str">
            <v>C3501020721000</v>
          </cell>
          <cell r="E36" t="str">
            <v>C350 - PennTex NLA LLC</v>
          </cell>
          <cell r="F36" t="str">
            <v>Legal</v>
          </cell>
          <cell r="G36" t="str">
            <v>Professional Services</v>
          </cell>
          <cell r="H36" t="str">
            <v>Governance matters at NLA</v>
          </cell>
          <cell r="I36" t="str">
            <v>C350</v>
          </cell>
          <cell r="J36">
            <v>1020</v>
          </cell>
          <cell r="K36">
            <v>721000</v>
          </cell>
          <cell r="L36" t="str">
            <v>Contractors/Professional Services</v>
          </cell>
          <cell r="M36" t="str">
            <v>Legal</v>
          </cell>
          <cell r="N36" t="str">
            <v>G&amp;A</v>
          </cell>
          <cell r="O36">
            <v>29333.333333333332</v>
          </cell>
          <cell r="P36">
            <v>29333.333333333332</v>
          </cell>
          <cell r="Q36">
            <v>29333.333333333332</v>
          </cell>
          <cell r="R36">
            <v>29333.333333333332</v>
          </cell>
          <cell r="S36">
            <v>29333.333333333332</v>
          </cell>
          <cell r="T36">
            <v>29333.333333333332</v>
          </cell>
          <cell r="U36">
            <v>29333.333333333332</v>
          </cell>
          <cell r="V36">
            <v>29333.333333333332</v>
          </cell>
          <cell r="W36">
            <v>29333.333333333332</v>
          </cell>
          <cell r="X36">
            <v>29333.333333333332</v>
          </cell>
          <cell r="Y36">
            <v>29333.333333333332</v>
          </cell>
          <cell r="Z36">
            <v>29333.333333333332</v>
          </cell>
          <cell r="AA36">
            <v>351999.99999999994</v>
          </cell>
        </row>
        <row r="37">
          <cell r="D37" t="str">
            <v>C3501020721000</v>
          </cell>
          <cell r="E37" t="str">
            <v>C350 - PennTex NLA LLC</v>
          </cell>
          <cell r="F37" t="str">
            <v>Legal</v>
          </cell>
          <cell r="G37" t="str">
            <v>Professional Services</v>
          </cell>
          <cell r="H37" t="str">
            <v>Commercial transactions at NLA</v>
          </cell>
          <cell r="I37" t="str">
            <v>C350</v>
          </cell>
          <cell r="J37">
            <v>1020</v>
          </cell>
          <cell r="K37">
            <v>721000</v>
          </cell>
          <cell r="L37" t="str">
            <v>Contractors/Professional Services</v>
          </cell>
          <cell r="M37" t="str">
            <v>Legal</v>
          </cell>
          <cell r="N37" t="str">
            <v>G&amp;A</v>
          </cell>
          <cell r="AA37">
            <v>0</v>
          </cell>
        </row>
        <row r="38">
          <cell r="D38" t="str">
            <v>C3501020721000</v>
          </cell>
          <cell r="E38" t="str">
            <v>C350 - PennTex NLA LLC</v>
          </cell>
          <cell r="F38" t="str">
            <v>Legal</v>
          </cell>
          <cell r="G38" t="str">
            <v>Professional Services</v>
          </cell>
          <cell r="H38" t="str">
            <v>Regulatory advice at NLA</v>
          </cell>
          <cell r="I38" t="str">
            <v>C350</v>
          </cell>
          <cell r="J38">
            <v>1020</v>
          </cell>
          <cell r="K38">
            <v>721000</v>
          </cell>
          <cell r="L38" t="str">
            <v>Contractors/Professional Services</v>
          </cell>
          <cell r="M38" t="str">
            <v>Legal</v>
          </cell>
          <cell r="N38" t="str">
            <v>G&amp;A</v>
          </cell>
          <cell r="AA38">
            <v>0</v>
          </cell>
        </row>
        <row r="39">
          <cell r="D39" t="str">
            <v>C3501020721000</v>
          </cell>
          <cell r="E39" t="str">
            <v>C350 - PennTex NLA LLC</v>
          </cell>
          <cell r="F39" t="str">
            <v>Legal</v>
          </cell>
          <cell r="G39" t="str">
            <v>Professional Services</v>
          </cell>
          <cell r="H39" t="str">
            <v>Debt/Financing Activities (our counsel); assumes current deal estimate through 12/2014, and 2 transactions in 2015</v>
          </cell>
          <cell r="I39" t="str">
            <v>C350</v>
          </cell>
          <cell r="J39">
            <v>1020</v>
          </cell>
          <cell r="K39">
            <v>721000</v>
          </cell>
          <cell r="L39" t="str">
            <v>Contractors/Professional Services</v>
          </cell>
          <cell r="M39" t="str">
            <v>Legal</v>
          </cell>
          <cell r="N39" t="str">
            <v>G&amp;A</v>
          </cell>
          <cell r="AA39">
            <v>0</v>
          </cell>
        </row>
        <row r="40">
          <cell r="D40" t="str">
            <v>C3501020721000</v>
          </cell>
          <cell r="E40" t="str">
            <v>C350 - PennTex NLA LLC</v>
          </cell>
          <cell r="F40" t="str">
            <v>Legal</v>
          </cell>
          <cell r="G40" t="str">
            <v>Professional Services</v>
          </cell>
          <cell r="H40" t="str">
            <v>Debt/Financing Activities (bank counsel); assumes current deal estimate through 12/2014, and 2 transactions in 2015</v>
          </cell>
          <cell r="I40" t="str">
            <v>C350</v>
          </cell>
          <cell r="J40">
            <v>1020</v>
          </cell>
          <cell r="K40">
            <v>721000</v>
          </cell>
          <cell r="L40" t="str">
            <v>Contractors/Professional Services</v>
          </cell>
          <cell r="M40" t="str">
            <v>Legal</v>
          </cell>
          <cell r="N40" t="str">
            <v>G&amp;A</v>
          </cell>
          <cell r="AA40">
            <v>0</v>
          </cell>
        </row>
        <row r="41">
          <cell r="D41" t="str">
            <v>C4011020721000</v>
          </cell>
          <cell r="E41" t="str">
            <v>C401 - PennTex Midstream Partners, L.P.</v>
          </cell>
          <cell r="F41" t="str">
            <v>Legal</v>
          </cell>
          <cell r="G41" t="str">
            <v>Professional Services</v>
          </cell>
          <cell r="H41" t="str">
            <v xml:space="preserve">Governance matters at  public company's GP (IPO completion assumed 12/2014; then first year of LP being public, etc….) </v>
          </cell>
          <cell r="I41" t="str">
            <v>C401</v>
          </cell>
          <cell r="J41">
            <v>1020</v>
          </cell>
          <cell r="K41">
            <v>721000</v>
          </cell>
          <cell r="L41" t="str">
            <v>Contractors/Professional Services</v>
          </cell>
          <cell r="M41" t="str">
            <v>Legal</v>
          </cell>
          <cell r="N41" t="str">
            <v>G&amp;A</v>
          </cell>
          <cell r="S41">
            <v>51250</v>
          </cell>
          <cell r="T41">
            <v>51250</v>
          </cell>
          <cell r="U41">
            <v>51250</v>
          </cell>
          <cell r="V41">
            <v>51250</v>
          </cell>
          <cell r="W41">
            <v>51250</v>
          </cell>
          <cell r="X41">
            <v>51250</v>
          </cell>
          <cell r="Y41">
            <v>51250</v>
          </cell>
          <cell r="Z41">
            <v>51250</v>
          </cell>
          <cell r="AA41">
            <v>410000</v>
          </cell>
        </row>
        <row r="42">
          <cell r="D42" t="str">
            <v>C4011020721000</v>
          </cell>
          <cell r="E42" t="str">
            <v>C401 - PennTex Midstream Partners, L.P.</v>
          </cell>
          <cell r="F42" t="str">
            <v>Legal</v>
          </cell>
          <cell r="G42" t="str">
            <v>Professional Services</v>
          </cell>
          <cell r="H42" t="str">
            <v xml:space="preserve">Public company governance matters at MLP (IPO completion assumed 12/2014; then first year of public filings, etc….) </v>
          </cell>
          <cell r="I42" t="str">
            <v>C401</v>
          </cell>
          <cell r="J42">
            <v>1020</v>
          </cell>
          <cell r="K42">
            <v>721000</v>
          </cell>
          <cell r="L42" t="str">
            <v>Contractors/Professional Services</v>
          </cell>
          <cell r="M42" t="str">
            <v>Legal</v>
          </cell>
          <cell r="N42" t="str">
            <v>G&amp;A</v>
          </cell>
          <cell r="AA42">
            <v>0</v>
          </cell>
        </row>
        <row r="43">
          <cell r="D43" t="str">
            <v>C4011020721000</v>
          </cell>
          <cell r="E43" t="str">
            <v>C401 - PennTex Midstream Partners, L.P.</v>
          </cell>
          <cell r="F43" t="str">
            <v>Legal</v>
          </cell>
          <cell r="G43" t="str">
            <v>Professional Services</v>
          </cell>
          <cell r="H43" t="str">
            <v>Debt/Financing Activities (our counsel); assumes current deal estimate through 12/2014, and 2 transactions in 2015</v>
          </cell>
          <cell r="I43" t="str">
            <v>C401</v>
          </cell>
          <cell r="J43">
            <v>1020</v>
          </cell>
          <cell r="K43">
            <v>721000</v>
          </cell>
          <cell r="L43" t="str">
            <v>Contractors/Professional Services</v>
          </cell>
          <cell r="M43" t="str">
            <v>Legal</v>
          </cell>
          <cell r="N43" t="str">
            <v>G&amp;A</v>
          </cell>
          <cell r="AA43">
            <v>0</v>
          </cell>
        </row>
        <row r="44">
          <cell r="D44" t="str">
            <v>C4011020721000</v>
          </cell>
          <cell r="E44" t="str">
            <v>C401 - PennTex Midstream Partners, L.P.</v>
          </cell>
          <cell r="F44" t="str">
            <v>Legal</v>
          </cell>
          <cell r="G44" t="str">
            <v>Professional Services</v>
          </cell>
          <cell r="H44" t="str">
            <v>Debt/Financing Activities (bank counsel); assumes current deal estimate through 12/2014, and 2 transactions in 2015</v>
          </cell>
          <cell r="I44" t="str">
            <v>C401</v>
          </cell>
          <cell r="J44">
            <v>1020</v>
          </cell>
          <cell r="K44">
            <v>721000</v>
          </cell>
          <cell r="L44" t="str">
            <v>Contractors/Professional Services</v>
          </cell>
          <cell r="M44" t="str">
            <v>Legal</v>
          </cell>
          <cell r="N44" t="str">
            <v>G&amp;A</v>
          </cell>
          <cell r="AA44">
            <v>0</v>
          </cell>
        </row>
        <row r="45">
          <cell r="D45" t="str">
            <v>C1001030701000</v>
          </cell>
          <cell r="E45" t="str">
            <v>C100 - PennTex Midstream Partners LLC (Corporate)</v>
          </cell>
          <cell r="F45" t="str">
            <v>Finance</v>
          </cell>
          <cell r="G45" t="str">
            <v>Payroll</v>
          </cell>
          <cell r="H45" t="str">
            <v>Andrejka,Luke,Elizabeth</v>
          </cell>
          <cell r="I45" t="str">
            <v>C100</v>
          </cell>
          <cell r="J45">
            <v>1030</v>
          </cell>
          <cell r="K45">
            <v>701000</v>
          </cell>
          <cell r="L45" t="str">
            <v>Payroll</v>
          </cell>
          <cell r="M45" t="str">
            <v>Finance</v>
          </cell>
          <cell r="N45" t="str">
            <v>G&amp;A</v>
          </cell>
          <cell r="O45">
            <v>38750</v>
          </cell>
          <cell r="P45">
            <v>38750</v>
          </cell>
          <cell r="Q45">
            <v>45417</v>
          </cell>
          <cell r="R45">
            <v>45417</v>
          </cell>
          <cell r="S45">
            <v>45417</v>
          </cell>
          <cell r="T45">
            <v>45417</v>
          </cell>
          <cell r="U45">
            <v>45417</v>
          </cell>
          <cell r="V45">
            <v>45417</v>
          </cell>
          <cell r="W45">
            <v>45417</v>
          </cell>
          <cell r="X45">
            <v>45417</v>
          </cell>
          <cell r="Y45">
            <v>45417</v>
          </cell>
          <cell r="Z45">
            <v>45417</v>
          </cell>
          <cell r="AA45">
            <v>531670</v>
          </cell>
        </row>
        <row r="46">
          <cell r="D46" t="str">
            <v>C1001030712000</v>
          </cell>
          <cell r="E46" t="str">
            <v>C100 - PennTex Midstream Partners LLC (Corporate)</v>
          </cell>
          <cell r="F46" t="str">
            <v>Finance</v>
          </cell>
          <cell r="G46" t="str">
            <v>Travel Cost: Hotels, Etc.</v>
          </cell>
          <cell r="H46" t="str">
            <v>Bank and finance mtgs</v>
          </cell>
          <cell r="I46" t="str">
            <v>C100</v>
          </cell>
          <cell r="J46">
            <v>1030</v>
          </cell>
          <cell r="K46">
            <v>712000</v>
          </cell>
          <cell r="L46" t="str">
            <v>Employee Expenses</v>
          </cell>
          <cell r="M46" t="str">
            <v>Finance</v>
          </cell>
          <cell r="N46" t="str">
            <v>G&amp;A</v>
          </cell>
          <cell r="O46">
            <v>11000</v>
          </cell>
          <cell r="P46">
            <v>11000</v>
          </cell>
          <cell r="Q46">
            <v>11000</v>
          </cell>
          <cell r="R46">
            <v>11000</v>
          </cell>
          <cell r="S46">
            <v>1000</v>
          </cell>
          <cell r="T46">
            <v>1000</v>
          </cell>
          <cell r="U46">
            <v>1000</v>
          </cell>
          <cell r="V46">
            <v>1000</v>
          </cell>
          <cell r="W46">
            <v>1000</v>
          </cell>
          <cell r="X46">
            <v>1000</v>
          </cell>
          <cell r="Y46">
            <v>1000</v>
          </cell>
          <cell r="Z46">
            <v>1000</v>
          </cell>
          <cell r="AA46">
            <v>52000</v>
          </cell>
        </row>
        <row r="47">
          <cell r="D47" t="str">
            <v>C1001040721000</v>
          </cell>
          <cell r="E47" t="str">
            <v>C100 - PennTex Midstream Partners LLC (Corporate)</v>
          </cell>
          <cell r="F47" t="str">
            <v>IT</v>
          </cell>
          <cell r="G47" t="str">
            <v>Professional Services</v>
          </cell>
          <cell r="H47" t="str">
            <v>IT Works</v>
          </cell>
          <cell r="I47" t="str">
            <v>C100</v>
          </cell>
          <cell r="J47">
            <v>1040</v>
          </cell>
          <cell r="K47">
            <v>721000</v>
          </cell>
          <cell r="L47" t="str">
            <v>Contractors/Professional Services</v>
          </cell>
          <cell r="M47" t="str">
            <v>Administration</v>
          </cell>
          <cell r="N47" t="str">
            <v>G&amp;A</v>
          </cell>
          <cell r="O47">
            <v>4660</v>
          </cell>
          <cell r="P47">
            <v>4660</v>
          </cell>
          <cell r="Q47">
            <v>4840</v>
          </cell>
          <cell r="R47">
            <v>4975</v>
          </cell>
          <cell r="S47">
            <v>4975</v>
          </cell>
          <cell r="T47">
            <v>4975</v>
          </cell>
          <cell r="U47">
            <v>10110</v>
          </cell>
          <cell r="V47">
            <v>5335</v>
          </cell>
          <cell r="W47">
            <v>5335</v>
          </cell>
          <cell r="X47">
            <v>5470</v>
          </cell>
          <cell r="Y47">
            <v>5470</v>
          </cell>
          <cell r="Z47">
            <v>5470</v>
          </cell>
          <cell r="AA47">
            <v>66275</v>
          </cell>
        </row>
        <row r="48">
          <cell r="D48" t="str">
            <v>C1001040721000</v>
          </cell>
          <cell r="E48" t="str">
            <v>C100 - PennTex Midstream Partners LLC (Corporate)</v>
          </cell>
          <cell r="F48" t="str">
            <v>IT</v>
          </cell>
          <cell r="G48" t="str">
            <v>Professional Services</v>
          </cell>
          <cell r="H48" t="str">
            <v>CAMS</v>
          </cell>
          <cell r="I48" t="str">
            <v>C100</v>
          </cell>
          <cell r="J48">
            <v>1040</v>
          </cell>
          <cell r="K48">
            <v>721000</v>
          </cell>
          <cell r="L48" t="str">
            <v>Contractors/Professional Services</v>
          </cell>
          <cell r="M48" t="str">
            <v>Administration</v>
          </cell>
          <cell r="N48" t="str">
            <v>G&amp;A</v>
          </cell>
        </row>
        <row r="49">
          <cell r="D49" t="str">
            <v>C1001040730000</v>
          </cell>
          <cell r="E49" t="str">
            <v>C100 - PennTex Midstream Partners LLC (Corporate)</v>
          </cell>
          <cell r="F49" t="str">
            <v>IT</v>
          </cell>
          <cell r="G49" t="str">
            <v>Fees &amp; Permits</v>
          </cell>
          <cell r="H49" t="str">
            <v>Scada asset Inventory</v>
          </cell>
          <cell r="I49" t="str">
            <v>C100</v>
          </cell>
          <cell r="J49">
            <v>1040</v>
          </cell>
          <cell r="K49">
            <v>730000</v>
          </cell>
          <cell r="L49" t="str">
            <v>Other Expenses</v>
          </cell>
          <cell r="M49" t="str">
            <v>Administration</v>
          </cell>
          <cell r="N49" t="str">
            <v>G&amp;A</v>
          </cell>
          <cell r="O49">
            <v>8333</v>
          </cell>
          <cell r="P49">
            <v>8333</v>
          </cell>
          <cell r="Q49">
            <v>14534</v>
          </cell>
          <cell r="R49">
            <v>88333</v>
          </cell>
          <cell r="S49">
            <v>8333</v>
          </cell>
          <cell r="T49">
            <v>8334</v>
          </cell>
          <cell r="U49">
            <v>8333</v>
          </cell>
          <cell r="V49">
            <v>8333</v>
          </cell>
          <cell r="W49">
            <v>8334</v>
          </cell>
          <cell r="X49">
            <v>8333</v>
          </cell>
          <cell r="Y49">
            <v>8333</v>
          </cell>
          <cell r="Z49">
            <v>8334</v>
          </cell>
          <cell r="AA49">
            <v>186200</v>
          </cell>
        </row>
        <row r="50">
          <cell r="D50" t="str">
            <v>C1001040721000</v>
          </cell>
          <cell r="E50" t="str">
            <v>C100 - PennTex Midstream Partners LLC (Corporate)</v>
          </cell>
          <cell r="F50" t="str">
            <v>IT</v>
          </cell>
          <cell r="G50" t="str">
            <v>Professional Services</v>
          </cell>
          <cell r="H50" t="str">
            <v>Scada upgrade path study</v>
          </cell>
          <cell r="I50" t="str">
            <v>C100</v>
          </cell>
          <cell r="J50">
            <v>1040</v>
          </cell>
          <cell r="K50">
            <v>721000</v>
          </cell>
          <cell r="L50" t="str">
            <v>Contractors/Professional Services</v>
          </cell>
          <cell r="M50" t="str">
            <v>Administration</v>
          </cell>
          <cell r="N50" t="str">
            <v>G&amp;A</v>
          </cell>
          <cell r="U50">
            <v>5000</v>
          </cell>
          <cell r="AA50">
            <v>5000</v>
          </cell>
        </row>
        <row r="51">
          <cell r="D51" t="str">
            <v>C1001040730000</v>
          </cell>
          <cell r="E51" t="str">
            <v>C100 - PennTex Midstream Partners LLC (Corporate)</v>
          </cell>
          <cell r="F51" t="str">
            <v>IT</v>
          </cell>
          <cell r="G51" t="str">
            <v>Fees &amp; Permits</v>
          </cell>
          <cell r="H51" t="str">
            <v>GIS system ESRI and Google Earth</v>
          </cell>
          <cell r="I51" t="str">
            <v>C100</v>
          </cell>
          <cell r="J51">
            <v>1040</v>
          </cell>
          <cell r="K51">
            <v>730000</v>
          </cell>
          <cell r="L51" t="str">
            <v>Other Expenses</v>
          </cell>
          <cell r="M51" t="str">
            <v>Administration</v>
          </cell>
          <cell r="N51" t="str">
            <v>G&amp;A</v>
          </cell>
          <cell r="AA51">
            <v>0</v>
          </cell>
        </row>
        <row r="52">
          <cell r="D52" t="str">
            <v>C1001040722000</v>
          </cell>
          <cell r="E52" t="str">
            <v>C100 - PennTex Midstream Partners LLC (Corporate)</v>
          </cell>
          <cell r="F52" t="str">
            <v>IT</v>
          </cell>
          <cell r="G52" t="str">
            <v>Outside Operators Expense</v>
          </cell>
          <cell r="H52" t="str">
            <v>Waterfield Hosting Fee</v>
          </cell>
          <cell r="I52" t="str">
            <v>C100</v>
          </cell>
          <cell r="J52">
            <v>1040</v>
          </cell>
          <cell r="K52">
            <v>722000</v>
          </cell>
          <cell r="L52" t="str">
            <v>Contractors/Professional Services</v>
          </cell>
          <cell r="M52" t="str">
            <v>Administration</v>
          </cell>
          <cell r="N52" t="str">
            <v>G&amp;A</v>
          </cell>
          <cell r="O52">
            <v>10000</v>
          </cell>
          <cell r="P52">
            <v>10000</v>
          </cell>
          <cell r="Q52">
            <v>10000</v>
          </cell>
          <cell r="R52">
            <v>10000</v>
          </cell>
          <cell r="S52">
            <v>10000</v>
          </cell>
          <cell r="T52">
            <v>10000</v>
          </cell>
          <cell r="U52">
            <v>10000</v>
          </cell>
          <cell r="V52">
            <v>10000</v>
          </cell>
          <cell r="W52">
            <v>10000</v>
          </cell>
          <cell r="X52">
            <v>10000</v>
          </cell>
          <cell r="Y52">
            <v>10000</v>
          </cell>
          <cell r="Z52">
            <v>10000</v>
          </cell>
          <cell r="AA52">
            <v>120000</v>
          </cell>
        </row>
        <row r="53">
          <cell r="D53" t="str">
            <v>C1001040722000</v>
          </cell>
          <cell r="E53" t="str">
            <v>C100 - PennTex Midstream Partners LLC (Corporate)</v>
          </cell>
          <cell r="F53" t="str">
            <v>IT</v>
          </cell>
          <cell r="G53" t="str">
            <v>Outside Operators Expense</v>
          </cell>
          <cell r="H53" t="str">
            <v>SJCI - SAP Consultants</v>
          </cell>
          <cell r="I53" t="str">
            <v>C100</v>
          </cell>
          <cell r="J53">
            <v>1040</v>
          </cell>
          <cell r="K53">
            <v>722000</v>
          </cell>
          <cell r="L53" t="str">
            <v>Contractors/Professional Services</v>
          </cell>
          <cell r="M53" t="str">
            <v>Administration</v>
          </cell>
          <cell r="N53" t="str">
            <v>G&amp;A</v>
          </cell>
          <cell r="AA53">
            <v>0</v>
          </cell>
        </row>
        <row r="54">
          <cell r="D54" t="str">
            <v>C1001040727000</v>
          </cell>
          <cell r="E54" t="str">
            <v>C100 - PennTex Midstream Partners LLC (Corporate)</v>
          </cell>
          <cell r="F54" t="str">
            <v>IT</v>
          </cell>
          <cell r="G54" t="str">
            <v>Utilities -  Communications</v>
          </cell>
          <cell r="H54" t="str">
            <v>Cell Phone Bridge Lines</v>
          </cell>
          <cell r="I54" t="str">
            <v>C100</v>
          </cell>
          <cell r="J54">
            <v>1040</v>
          </cell>
          <cell r="K54">
            <v>727000</v>
          </cell>
          <cell r="L54" t="str">
            <v>Utilities</v>
          </cell>
          <cell r="M54" t="str">
            <v>Administration</v>
          </cell>
          <cell r="N54" t="str">
            <v>G&amp;A</v>
          </cell>
          <cell r="O54">
            <v>2411.3333333333335</v>
          </cell>
          <cell r="P54">
            <v>2411.3333333333335</v>
          </cell>
          <cell r="Q54">
            <v>2411.3333333333335</v>
          </cell>
          <cell r="R54">
            <v>2411.3333333333335</v>
          </cell>
          <cell r="S54">
            <v>2411.3333333333335</v>
          </cell>
          <cell r="T54">
            <v>2411.3333333333335</v>
          </cell>
          <cell r="U54">
            <v>2411.3333333333335</v>
          </cell>
          <cell r="V54">
            <v>2411.3333333333335</v>
          </cell>
          <cell r="W54">
            <v>2411.3333333333335</v>
          </cell>
          <cell r="X54">
            <v>2411.3333333333335</v>
          </cell>
          <cell r="Y54">
            <v>2411.3333333333335</v>
          </cell>
          <cell r="Z54">
            <v>2411.3333333333335</v>
          </cell>
          <cell r="AA54">
            <v>28935.999999999996</v>
          </cell>
        </row>
        <row r="55">
          <cell r="D55" t="str">
            <v>C1001040727000</v>
          </cell>
          <cell r="E55" t="str">
            <v>C100 - PennTex Midstream Partners LLC (Corporate)</v>
          </cell>
          <cell r="F55" t="str">
            <v>IT</v>
          </cell>
          <cell r="G55" t="str">
            <v>Utilities -  Communications</v>
          </cell>
          <cell r="H55" t="str">
            <v>Logix Communications</v>
          </cell>
          <cell r="I55" t="str">
            <v>C100</v>
          </cell>
          <cell r="J55">
            <v>1040</v>
          </cell>
          <cell r="K55">
            <v>727000</v>
          </cell>
          <cell r="L55" t="str">
            <v>Utilities</v>
          </cell>
          <cell r="M55" t="str">
            <v>Administration</v>
          </cell>
          <cell r="N55" t="str">
            <v>G&amp;A</v>
          </cell>
          <cell r="AA55">
            <v>0</v>
          </cell>
        </row>
        <row r="56">
          <cell r="D56" t="str">
            <v>C1001040727000</v>
          </cell>
          <cell r="E56" t="str">
            <v>C100 - PennTex Midstream Partners LLC (Corporate)</v>
          </cell>
          <cell r="F56" t="str">
            <v>IT</v>
          </cell>
          <cell r="G56" t="str">
            <v>Utilities -  Communications</v>
          </cell>
          <cell r="H56" t="str">
            <v>Monthly Cell Phone Usage</v>
          </cell>
          <cell r="I56" t="str">
            <v>C100</v>
          </cell>
          <cell r="J56">
            <v>1040</v>
          </cell>
          <cell r="K56">
            <v>727000</v>
          </cell>
          <cell r="L56" t="str">
            <v>Utilities</v>
          </cell>
          <cell r="M56" t="str">
            <v>Administration</v>
          </cell>
          <cell r="N56" t="str">
            <v>G&amp;A</v>
          </cell>
          <cell r="AA56">
            <v>0</v>
          </cell>
        </row>
        <row r="57">
          <cell r="D57" t="str">
            <v>C1001040730000</v>
          </cell>
          <cell r="E57" t="str">
            <v>C100 - PennTex Midstream Partners LLC (Corporate)</v>
          </cell>
          <cell r="F57" t="str">
            <v>IT</v>
          </cell>
          <cell r="G57" t="str">
            <v>Fees &amp; Permits</v>
          </cell>
          <cell r="H57" t="str">
            <v>Waterfield License</v>
          </cell>
          <cell r="I57" t="str">
            <v>C100</v>
          </cell>
          <cell r="J57">
            <v>1040</v>
          </cell>
          <cell r="K57">
            <v>730000</v>
          </cell>
          <cell r="L57" t="str">
            <v>Other Expenses</v>
          </cell>
          <cell r="M57" t="str">
            <v>Administration</v>
          </cell>
          <cell r="N57" t="str">
            <v>G&amp;A</v>
          </cell>
          <cell r="AA57">
            <v>0</v>
          </cell>
        </row>
        <row r="58">
          <cell r="D58" t="str">
            <v>C1001040730000</v>
          </cell>
          <cell r="E58" t="str">
            <v>C100 - PennTex Midstream Partners LLC (Corporate)</v>
          </cell>
          <cell r="F58" t="str">
            <v>IT</v>
          </cell>
          <cell r="G58" t="str">
            <v>Fees &amp; Permits</v>
          </cell>
          <cell r="H58" t="str">
            <v>Waterfield Cognos License</v>
          </cell>
          <cell r="I58" t="str">
            <v>C100</v>
          </cell>
          <cell r="J58">
            <v>1040</v>
          </cell>
          <cell r="K58">
            <v>730000</v>
          </cell>
          <cell r="L58" t="str">
            <v>Other Expenses</v>
          </cell>
          <cell r="M58" t="str">
            <v>Administration</v>
          </cell>
          <cell r="N58" t="str">
            <v>G&amp;A</v>
          </cell>
          <cell r="AA58">
            <v>0</v>
          </cell>
        </row>
        <row r="59">
          <cell r="D59" t="str">
            <v>C1001040730000</v>
          </cell>
          <cell r="E59" t="str">
            <v>C100 - PennTex Midstream Partners LLC (Corporate)</v>
          </cell>
          <cell r="F59" t="str">
            <v>IT</v>
          </cell>
          <cell r="G59" t="str">
            <v>Fees &amp; Permits</v>
          </cell>
          <cell r="H59" t="str">
            <v>SAP User fees</v>
          </cell>
          <cell r="I59" t="str">
            <v>C100</v>
          </cell>
          <cell r="J59">
            <v>1040</v>
          </cell>
          <cell r="K59">
            <v>730000</v>
          </cell>
          <cell r="L59" t="str">
            <v>Other Expenses</v>
          </cell>
          <cell r="M59" t="str">
            <v>Administration</v>
          </cell>
          <cell r="N59" t="str">
            <v>G&amp;A</v>
          </cell>
          <cell r="AA59">
            <v>0</v>
          </cell>
        </row>
        <row r="60">
          <cell r="D60" t="str">
            <v>C2501040727000</v>
          </cell>
          <cell r="E60" t="str">
            <v>C250 - PennTex Permian LLC</v>
          </cell>
          <cell r="F60" t="str">
            <v>IT</v>
          </cell>
          <cell r="G60" t="str">
            <v>Utilities -  Communications</v>
          </cell>
          <cell r="I60" t="str">
            <v>C250</v>
          </cell>
          <cell r="J60">
            <v>1040</v>
          </cell>
          <cell r="K60">
            <v>727000</v>
          </cell>
          <cell r="L60" t="str">
            <v>Utilities</v>
          </cell>
          <cell r="M60" t="str">
            <v>Administration</v>
          </cell>
          <cell r="N60" t="str">
            <v>G&amp;A</v>
          </cell>
          <cell r="O60">
            <v>1500</v>
          </cell>
          <cell r="P60">
            <v>1500</v>
          </cell>
          <cell r="Q60">
            <v>1500</v>
          </cell>
          <cell r="R60">
            <v>1500</v>
          </cell>
          <cell r="S60">
            <v>1500</v>
          </cell>
          <cell r="T60">
            <v>1500</v>
          </cell>
          <cell r="U60">
            <v>1500</v>
          </cell>
          <cell r="V60">
            <v>1500</v>
          </cell>
          <cell r="W60">
            <v>1500</v>
          </cell>
          <cell r="X60">
            <v>1500</v>
          </cell>
          <cell r="Y60">
            <v>1500</v>
          </cell>
          <cell r="Z60">
            <v>1500</v>
          </cell>
          <cell r="AA60">
            <v>18000</v>
          </cell>
        </row>
        <row r="61">
          <cell r="D61" t="str">
            <v>C3601040727000</v>
          </cell>
          <cell r="E61" t="str">
            <v>C360 - PennTex North Louisiana Operating, LLC</v>
          </cell>
          <cell r="F61" t="str">
            <v>IT</v>
          </cell>
          <cell r="G61" t="str">
            <v>Utilities -  Communications</v>
          </cell>
          <cell r="H61" t="str">
            <v>AT&amp;T and Sat.</v>
          </cell>
          <cell r="I61" t="str">
            <v>C360</v>
          </cell>
          <cell r="J61">
            <v>1040</v>
          </cell>
          <cell r="K61">
            <v>727000</v>
          </cell>
          <cell r="L61" t="str">
            <v>Utilities</v>
          </cell>
          <cell r="M61" t="str">
            <v>Administration</v>
          </cell>
          <cell r="N61" t="str">
            <v>G&amp;A</v>
          </cell>
          <cell r="O61">
            <v>1200</v>
          </cell>
          <cell r="P61">
            <v>1200</v>
          </cell>
          <cell r="Q61">
            <v>1200</v>
          </cell>
          <cell r="R61">
            <v>1200</v>
          </cell>
          <cell r="S61">
            <v>1200</v>
          </cell>
          <cell r="T61">
            <v>1200</v>
          </cell>
          <cell r="U61">
            <v>1200</v>
          </cell>
          <cell r="V61">
            <v>1200</v>
          </cell>
          <cell r="W61">
            <v>1200</v>
          </cell>
          <cell r="X61">
            <v>1200</v>
          </cell>
          <cell r="Y61">
            <v>1200</v>
          </cell>
          <cell r="Z61">
            <v>1200</v>
          </cell>
          <cell r="AA61">
            <v>14400</v>
          </cell>
        </row>
        <row r="62">
          <cell r="D62" t="str">
            <v>C1001050711000</v>
          </cell>
          <cell r="E62" t="str">
            <v>C100 - PennTex Midstream Partners LLC (Corporate)</v>
          </cell>
          <cell r="F62" t="str">
            <v>Facility Services</v>
          </cell>
          <cell r="G62" t="str">
            <v>Employee Expenses - General</v>
          </cell>
          <cell r="H62" t="str">
            <v>Postage, stationary printing; promo items; misc employee exp</v>
          </cell>
          <cell r="I62" t="str">
            <v>C100</v>
          </cell>
          <cell r="J62">
            <v>1050</v>
          </cell>
          <cell r="K62">
            <v>711000</v>
          </cell>
          <cell r="L62" t="str">
            <v>Employee Expenses</v>
          </cell>
          <cell r="M62" t="str">
            <v>Administration</v>
          </cell>
          <cell r="N62" t="str">
            <v>G&amp;A</v>
          </cell>
          <cell r="O62">
            <v>1500</v>
          </cell>
          <cell r="P62">
            <v>1500</v>
          </cell>
          <cell r="Q62">
            <v>1500</v>
          </cell>
          <cell r="R62">
            <v>1500</v>
          </cell>
          <cell r="S62">
            <v>1500</v>
          </cell>
          <cell r="T62">
            <v>1500</v>
          </cell>
          <cell r="U62">
            <v>1500</v>
          </cell>
          <cell r="V62">
            <v>1500</v>
          </cell>
          <cell r="W62">
            <v>1500</v>
          </cell>
          <cell r="X62">
            <v>1500</v>
          </cell>
          <cell r="Y62">
            <v>1500</v>
          </cell>
          <cell r="Z62">
            <v>1500</v>
          </cell>
          <cell r="AA62">
            <v>18000</v>
          </cell>
        </row>
        <row r="63">
          <cell r="D63" t="str">
            <v>C1001050720000</v>
          </cell>
          <cell r="E63" t="str">
            <v>C100 - PennTex Midstream Partners LLC (Corporate)</v>
          </cell>
          <cell r="F63" t="str">
            <v>Facility Services</v>
          </cell>
          <cell r="G63" t="str">
            <v>Contractors</v>
          </cell>
          <cell r="H63" t="str">
            <v>Relocating the Houston Office</v>
          </cell>
          <cell r="I63" t="str">
            <v>C100</v>
          </cell>
          <cell r="J63">
            <v>1050</v>
          </cell>
          <cell r="K63">
            <v>720000</v>
          </cell>
          <cell r="L63" t="str">
            <v>Contractors/Professional Services</v>
          </cell>
          <cell r="M63" t="str">
            <v>Administration</v>
          </cell>
          <cell r="N63" t="str">
            <v>G&amp;A</v>
          </cell>
          <cell r="O63">
            <v>594</v>
          </cell>
          <cell r="P63">
            <v>594</v>
          </cell>
          <cell r="Q63">
            <v>594</v>
          </cell>
          <cell r="R63">
            <v>594</v>
          </cell>
          <cell r="S63">
            <v>10594</v>
          </cell>
          <cell r="T63">
            <v>594</v>
          </cell>
          <cell r="U63">
            <v>594</v>
          </cell>
          <cell r="V63">
            <v>594</v>
          </cell>
          <cell r="W63">
            <v>594</v>
          </cell>
          <cell r="X63">
            <v>594</v>
          </cell>
          <cell r="Y63">
            <v>594</v>
          </cell>
          <cell r="Z63">
            <v>594</v>
          </cell>
          <cell r="AA63">
            <v>17128</v>
          </cell>
        </row>
        <row r="64">
          <cell r="D64" t="str">
            <v>C1001050723000</v>
          </cell>
          <cell r="E64" t="str">
            <v>C100 - PennTex Midstream Partners LLC (Corporate)</v>
          </cell>
          <cell r="F64" t="str">
            <v>Facility Services</v>
          </cell>
          <cell r="G64" t="str">
            <v>Office Supplies</v>
          </cell>
          <cell r="H64" t="str">
            <v>Misc. office supplies (whiteboards, installation)</v>
          </cell>
          <cell r="I64" t="str">
            <v>C100</v>
          </cell>
          <cell r="J64">
            <v>1050</v>
          </cell>
          <cell r="K64">
            <v>723000</v>
          </cell>
          <cell r="L64" t="str">
            <v>Materials &amp; Supplies</v>
          </cell>
          <cell r="M64" t="str">
            <v>Administration</v>
          </cell>
          <cell r="N64" t="str">
            <v>G&amp;A</v>
          </cell>
          <cell r="O64">
            <v>14725</v>
          </cell>
          <cell r="P64">
            <v>7195</v>
          </cell>
          <cell r="Q64">
            <v>7195</v>
          </cell>
          <cell r="R64">
            <v>7195</v>
          </cell>
          <cell r="S64">
            <v>7195</v>
          </cell>
          <cell r="T64">
            <v>7195</v>
          </cell>
          <cell r="U64">
            <v>7195</v>
          </cell>
          <cell r="V64">
            <v>7195</v>
          </cell>
          <cell r="W64">
            <v>7195</v>
          </cell>
          <cell r="X64">
            <v>7195</v>
          </cell>
          <cell r="Y64">
            <v>7195</v>
          </cell>
          <cell r="Z64">
            <v>7195</v>
          </cell>
          <cell r="AA64">
            <v>93870</v>
          </cell>
        </row>
        <row r="65">
          <cell r="D65" t="str">
            <v>C1001050723000</v>
          </cell>
          <cell r="E65" t="str">
            <v>C100 - PennTex Midstream Partners LLC (Corporate)</v>
          </cell>
          <cell r="F65" t="str">
            <v>Facility Services</v>
          </cell>
          <cell r="G65" t="str">
            <v>Office Supplies</v>
          </cell>
          <cell r="H65" t="str">
            <v>Supscriptions, OPIS &amp; Platts</v>
          </cell>
          <cell r="I65" t="str">
            <v>C100</v>
          </cell>
          <cell r="J65">
            <v>1050</v>
          </cell>
          <cell r="K65">
            <v>723000</v>
          </cell>
          <cell r="L65" t="str">
            <v>Materials &amp; Supplies</v>
          </cell>
          <cell r="M65" t="str">
            <v>Administration</v>
          </cell>
          <cell r="N65" t="str">
            <v>G&amp;A</v>
          </cell>
          <cell r="AA65">
            <v>0</v>
          </cell>
        </row>
        <row r="66">
          <cell r="D66" t="str">
            <v>C1001050727002</v>
          </cell>
          <cell r="E66" t="str">
            <v>C100 - PennTex Midstream Partners LLC (Corporate)</v>
          </cell>
          <cell r="F66" t="str">
            <v>Facility Services</v>
          </cell>
          <cell r="G66" t="str">
            <v>Utilities - Other O&amp;M</v>
          </cell>
          <cell r="H66" t="str">
            <v>Comcast cable (Officers TVs)</v>
          </cell>
          <cell r="I66" t="str">
            <v>C100</v>
          </cell>
          <cell r="J66">
            <v>1050</v>
          </cell>
          <cell r="K66">
            <v>727002</v>
          </cell>
          <cell r="L66" t="str">
            <v>Utilities</v>
          </cell>
          <cell r="M66" t="str">
            <v>Administration</v>
          </cell>
          <cell r="N66" t="str">
            <v>G&amp;A</v>
          </cell>
          <cell r="O66">
            <v>250</v>
          </cell>
          <cell r="P66">
            <v>250</v>
          </cell>
          <cell r="Q66">
            <v>250</v>
          </cell>
          <cell r="R66">
            <v>250</v>
          </cell>
          <cell r="S66">
            <v>250</v>
          </cell>
          <cell r="T66">
            <v>250</v>
          </cell>
          <cell r="U66">
            <v>250</v>
          </cell>
          <cell r="V66">
            <v>250</v>
          </cell>
          <cell r="W66">
            <v>250</v>
          </cell>
          <cell r="X66">
            <v>250</v>
          </cell>
          <cell r="Y66">
            <v>250</v>
          </cell>
          <cell r="Z66">
            <v>250</v>
          </cell>
          <cell r="AA66">
            <v>3000</v>
          </cell>
        </row>
        <row r="67">
          <cell r="D67" t="str">
            <v>C1001050729000</v>
          </cell>
          <cell r="E67" t="str">
            <v>C100 - PennTex Midstream Partners LLC (Corporate)</v>
          </cell>
          <cell r="F67" t="str">
            <v>Facility Services</v>
          </cell>
          <cell r="G67" t="str">
            <v>Rents &amp; Leases</v>
          </cell>
          <cell r="H67" t="str">
            <v xml:space="preserve">Xerox printers Houston; Canon Printer; </v>
          </cell>
          <cell r="I67" t="str">
            <v>C100</v>
          </cell>
          <cell r="J67">
            <v>1050</v>
          </cell>
          <cell r="K67">
            <v>729000</v>
          </cell>
          <cell r="L67" t="str">
            <v>Other Expenses</v>
          </cell>
          <cell r="M67" t="str">
            <v>Administration</v>
          </cell>
          <cell r="N67" t="str">
            <v>G&amp;A</v>
          </cell>
          <cell r="O67">
            <v>28522</v>
          </cell>
          <cell r="P67">
            <v>25697</v>
          </cell>
          <cell r="Q67">
            <v>25697</v>
          </cell>
          <cell r="R67">
            <v>25697</v>
          </cell>
          <cell r="S67">
            <v>96385</v>
          </cell>
          <cell r="T67">
            <v>96385</v>
          </cell>
          <cell r="U67">
            <v>96385</v>
          </cell>
          <cell r="V67">
            <v>96385</v>
          </cell>
          <cell r="W67">
            <v>96385</v>
          </cell>
          <cell r="X67">
            <v>96385</v>
          </cell>
          <cell r="Y67">
            <v>96385</v>
          </cell>
          <cell r="Z67">
            <v>96385</v>
          </cell>
          <cell r="AA67">
            <v>876693</v>
          </cell>
        </row>
        <row r="68">
          <cell r="D68" t="str">
            <v>C1001050729000</v>
          </cell>
          <cell r="E68" t="str">
            <v>C100 - PennTex Midstream Partners LLC (Corporate)</v>
          </cell>
          <cell r="F68" t="str">
            <v>Facility Services</v>
          </cell>
          <cell r="G68" t="str">
            <v>Rents &amp; Leases</v>
          </cell>
          <cell r="H68" t="str">
            <v>Xerox Printer NLA</v>
          </cell>
          <cell r="I68" t="str">
            <v>C100</v>
          </cell>
          <cell r="J68">
            <v>1050</v>
          </cell>
          <cell r="K68">
            <v>729000</v>
          </cell>
          <cell r="L68" t="str">
            <v>Other Expenses</v>
          </cell>
          <cell r="M68" t="str">
            <v>Administration</v>
          </cell>
          <cell r="N68" t="str">
            <v>G&amp;A</v>
          </cell>
          <cell r="AA68">
            <v>0</v>
          </cell>
        </row>
        <row r="69">
          <cell r="D69" t="str">
            <v>C1001050720000</v>
          </cell>
          <cell r="E69" t="str">
            <v>C100 - PennTex Midstream Partners LLC (Corporate)</v>
          </cell>
          <cell r="F69" t="str">
            <v>Facility Services</v>
          </cell>
          <cell r="G69" t="str">
            <v>Contractors</v>
          </cell>
          <cell r="H69" t="str">
            <v>Shred Guy</v>
          </cell>
          <cell r="I69" t="str">
            <v>C100</v>
          </cell>
          <cell r="J69">
            <v>1050</v>
          </cell>
          <cell r="K69">
            <v>720000</v>
          </cell>
          <cell r="L69" t="str">
            <v>Contractors/Professional Services</v>
          </cell>
          <cell r="M69" t="str">
            <v>Administration</v>
          </cell>
          <cell r="N69" t="str">
            <v>G&amp;A</v>
          </cell>
          <cell r="AA69">
            <v>0</v>
          </cell>
        </row>
        <row r="70">
          <cell r="D70" t="str">
            <v>C1001050720000</v>
          </cell>
          <cell r="E70" t="str">
            <v>C100 - PennTex Midstream Partners LLC (Corporate)</v>
          </cell>
          <cell r="F70" t="str">
            <v>Facility Services</v>
          </cell>
          <cell r="G70" t="str">
            <v>Contractors</v>
          </cell>
          <cell r="H70" t="str">
            <v>Silver Sand Plants</v>
          </cell>
          <cell r="I70" t="str">
            <v>C100</v>
          </cell>
          <cell r="J70">
            <v>1050</v>
          </cell>
          <cell r="K70">
            <v>720000</v>
          </cell>
          <cell r="L70" t="str">
            <v>Contractors/Professional Services</v>
          </cell>
          <cell r="M70" t="str">
            <v>Administration</v>
          </cell>
          <cell r="N70" t="str">
            <v>G&amp;A</v>
          </cell>
          <cell r="AA70">
            <v>0</v>
          </cell>
        </row>
        <row r="71">
          <cell r="D71" t="str">
            <v>C1001050729000</v>
          </cell>
          <cell r="E71" t="str">
            <v>C100 - PennTex Midstream Partners LLC (Corporate)</v>
          </cell>
          <cell r="F71" t="str">
            <v>Facility Services</v>
          </cell>
          <cell r="G71" t="str">
            <v>Rents &amp; Leases</v>
          </cell>
          <cell r="H71" t="str">
            <v>Houston Office Lease</v>
          </cell>
          <cell r="I71" t="str">
            <v>C100</v>
          </cell>
          <cell r="J71">
            <v>1050</v>
          </cell>
          <cell r="K71">
            <v>729000</v>
          </cell>
          <cell r="L71" t="str">
            <v>Other Expenses</v>
          </cell>
          <cell r="M71" t="str">
            <v>Administration</v>
          </cell>
          <cell r="N71" t="str">
            <v>G&amp;A</v>
          </cell>
          <cell r="AA71">
            <v>0</v>
          </cell>
        </row>
        <row r="72">
          <cell r="D72" t="str">
            <v>C1001050729000</v>
          </cell>
          <cell r="E72" t="str">
            <v>C100 - PennTex Midstream Partners LLC (Corporate)</v>
          </cell>
          <cell r="F72" t="str">
            <v>Facility Services</v>
          </cell>
          <cell r="G72" t="str">
            <v>Rents &amp; Leases</v>
          </cell>
          <cell r="H72" t="str">
            <v>Parking - Houston</v>
          </cell>
          <cell r="I72" t="str">
            <v>C100</v>
          </cell>
          <cell r="J72">
            <v>1050</v>
          </cell>
          <cell r="K72">
            <v>729000</v>
          </cell>
          <cell r="L72" t="str">
            <v>Other Expenses</v>
          </cell>
          <cell r="M72" t="str">
            <v>Administration</v>
          </cell>
          <cell r="N72" t="str">
            <v>G&amp;A</v>
          </cell>
          <cell r="AA72">
            <v>0</v>
          </cell>
        </row>
        <row r="73">
          <cell r="D73" t="str">
            <v>C1001050739000</v>
          </cell>
          <cell r="E73" t="str">
            <v>C100 - PennTex Midstream Partners LLC (Corporate)</v>
          </cell>
          <cell r="F73" t="str">
            <v>Facility Services</v>
          </cell>
          <cell r="G73" t="str">
            <v>Miscellaneous</v>
          </cell>
          <cell r="H73" t="str">
            <v>Misc furniture for Wickchester office; artwork</v>
          </cell>
          <cell r="I73" t="str">
            <v>C100</v>
          </cell>
          <cell r="J73">
            <v>1050</v>
          </cell>
          <cell r="K73">
            <v>739000</v>
          </cell>
          <cell r="L73" t="str">
            <v>Other Expenses</v>
          </cell>
          <cell r="M73" t="str">
            <v>Administration</v>
          </cell>
          <cell r="N73" t="str">
            <v>G&amp;A</v>
          </cell>
          <cell r="O73">
            <v>500</v>
          </cell>
          <cell r="P73">
            <v>500</v>
          </cell>
          <cell r="Q73">
            <v>500</v>
          </cell>
          <cell r="R73">
            <v>500</v>
          </cell>
          <cell r="S73">
            <v>500</v>
          </cell>
          <cell r="T73">
            <v>500</v>
          </cell>
          <cell r="U73">
            <v>500</v>
          </cell>
          <cell r="V73">
            <v>500</v>
          </cell>
          <cell r="W73">
            <v>500</v>
          </cell>
          <cell r="X73">
            <v>500</v>
          </cell>
          <cell r="Y73">
            <v>500</v>
          </cell>
          <cell r="Z73">
            <v>500</v>
          </cell>
          <cell r="AA73">
            <v>6000</v>
          </cell>
        </row>
        <row r="74">
          <cell r="D74" t="str">
            <v>C2501050729000</v>
          </cell>
          <cell r="E74" t="str">
            <v>C250 - PennTex Permian LLC</v>
          </cell>
          <cell r="F74" t="str">
            <v>Facility Services</v>
          </cell>
          <cell r="G74" t="str">
            <v>Rents &amp; Leases</v>
          </cell>
          <cell r="I74" t="str">
            <v>C250</v>
          </cell>
          <cell r="J74">
            <v>1050</v>
          </cell>
          <cell r="K74">
            <v>729000</v>
          </cell>
          <cell r="L74" t="str">
            <v>Other Expenses</v>
          </cell>
          <cell r="M74" t="str">
            <v>Administration</v>
          </cell>
          <cell r="N74" t="str">
            <v>G&amp;A</v>
          </cell>
          <cell r="O74">
            <v>3000</v>
          </cell>
          <cell r="P74">
            <v>3000</v>
          </cell>
          <cell r="Q74">
            <v>3000</v>
          </cell>
          <cell r="R74">
            <v>3000</v>
          </cell>
          <cell r="S74">
            <v>3000</v>
          </cell>
          <cell r="T74">
            <v>3000</v>
          </cell>
          <cell r="U74">
            <v>3000</v>
          </cell>
          <cell r="V74">
            <v>3000</v>
          </cell>
          <cell r="W74">
            <v>3000</v>
          </cell>
          <cell r="X74">
            <v>3000</v>
          </cell>
          <cell r="Y74">
            <v>3000</v>
          </cell>
          <cell r="Z74">
            <v>3000</v>
          </cell>
          <cell r="AA74">
            <v>36000</v>
          </cell>
        </row>
        <row r="75">
          <cell r="D75" t="str">
            <v>C1001060731000</v>
          </cell>
          <cell r="E75" t="str">
            <v>C100 - PennTex Midstream Partners LLC (Corporate)</v>
          </cell>
          <cell r="F75" t="str">
            <v>Insurance</v>
          </cell>
          <cell r="G75" t="str">
            <v>Insurance</v>
          </cell>
          <cell r="H75" t="str">
            <v>D&amp;O - Private</v>
          </cell>
          <cell r="I75" t="str">
            <v>C100</v>
          </cell>
          <cell r="J75">
            <v>1060</v>
          </cell>
          <cell r="K75">
            <v>731000</v>
          </cell>
          <cell r="L75" t="str">
            <v>Other Expenses</v>
          </cell>
          <cell r="M75" t="str">
            <v>Administration</v>
          </cell>
          <cell r="N75" t="str">
            <v>G&amp;A</v>
          </cell>
          <cell r="O75">
            <v>37047.5</v>
          </cell>
          <cell r="P75">
            <v>40325</v>
          </cell>
          <cell r="Q75">
            <v>40325</v>
          </cell>
          <cell r="R75">
            <v>40325</v>
          </cell>
          <cell r="S75">
            <v>40325</v>
          </cell>
          <cell r="T75">
            <v>40325</v>
          </cell>
          <cell r="U75">
            <v>40325</v>
          </cell>
          <cell r="V75">
            <v>40325</v>
          </cell>
          <cell r="W75">
            <v>40325</v>
          </cell>
          <cell r="X75">
            <v>40325</v>
          </cell>
          <cell r="Y75">
            <v>40325</v>
          </cell>
          <cell r="Z75">
            <v>40324</v>
          </cell>
          <cell r="AA75">
            <v>480621.5</v>
          </cell>
        </row>
        <row r="76">
          <cell r="D76" t="str">
            <v>C1001060731000</v>
          </cell>
          <cell r="E76" t="str">
            <v>C100 - PennTex Midstream Partners LLC (Corporate)</v>
          </cell>
          <cell r="F76" t="str">
            <v>Insurance</v>
          </cell>
          <cell r="G76" t="str">
            <v>Insurance</v>
          </cell>
          <cell r="H76" t="str">
            <v>Liability</v>
          </cell>
          <cell r="I76" t="str">
            <v>C100</v>
          </cell>
          <cell r="J76">
            <v>1060</v>
          </cell>
          <cell r="K76">
            <v>731000</v>
          </cell>
          <cell r="L76" t="str">
            <v>Other Expenses</v>
          </cell>
          <cell r="M76" t="str">
            <v>Administration</v>
          </cell>
          <cell r="N76" t="str">
            <v>G&amp;A</v>
          </cell>
          <cell r="AA76">
            <v>0</v>
          </cell>
        </row>
        <row r="77">
          <cell r="D77" t="str">
            <v>C1001060731000</v>
          </cell>
          <cell r="E77" t="str">
            <v>C100 - PennTex Midstream Partners LLC (Corporate)</v>
          </cell>
          <cell r="F77" t="str">
            <v>Insurance</v>
          </cell>
          <cell r="G77" t="str">
            <v>Insurance</v>
          </cell>
          <cell r="H77" t="str">
            <v>Umbrella</v>
          </cell>
          <cell r="I77" t="str">
            <v>C100</v>
          </cell>
          <cell r="J77">
            <v>1060</v>
          </cell>
          <cell r="K77">
            <v>731000</v>
          </cell>
          <cell r="L77" t="str">
            <v>Other Expenses</v>
          </cell>
          <cell r="M77" t="str">
            <v>Administration</v>
          </cell>
          <cell r="N77" t="str">
            <v>G&amp;A</v>
          </cell>
          <cell r="AA77">
            <v>0</v>
          </cell>
        </row>
        <row r="78">
          <cell r="D78" t="str">
            <v>C1001060731000</v>
          </cell>
          <cell r="E78" t="str">
            <v>C100 - PennTex Midstream Partners LLC (Corporate)</v>
          </cell>
          <cell r="F78" t="str">
            <v>Insurance</v>
          </cell>
          <cell r="G78" t="str">
            <v>Insurance</v>
          </cell>
          <cell r="H78" t="str">
            <v>Auto</v>
          </cell>
          <cell r="I78" t="str">
            <v>C100</v>
          </cell>
          <cell r="J78">
            <v>1060</v>
          </cell>
          <cell r="K78">
            <v>731000</v>
          </cell>
          <cell r="L78" t="str">
            <v>Other Expenses</v>
          </cell>
          <cell r="M78" t="str">
            <v>Administration</v>
          </cell>
          <cell r="N78" t="str">
            <v>G&amp;A</v>
          </cell>
          <cell r="AA78">
            <v>0</v>
          </cell>
        </row>
        <row r="79">
          <cell r="D79" t="str">
            <v>C1001060731000</v>
          </cell>
          <cell r="E79" t="str">
            <v>C100 - PennTex Midstream Partners LLC (Corporate)</v>
          </cell>
          <cell r="F79" t="str">
            <v>Insurance</v>
          </cell>
          <cell r="G79" t="str">
            <v>Insurance</v>
          </cell>
          <cell r="H79" t="str">
            <v>Workers Comp</v>
          </cell>
          <cell r="I79" t="str">
            <v>C100</v>
          </cell>
          <cell r="J79">
            <v>1060</v>
          </cell>
          <cell r="K79">
            <v>731000</v>
          </cell>
          <cell r="L79" t="str">
            <v>Other Expenses</v>
          </cell>
          <cell r="M79" t="str">
            <v>Administration</v>
          </cell>
          <cell r="N79" t="str">
            <v>G&amp;A</v>
          </cell>
          <cell r="AA79">
            <v>0</v>
          </cell>
        </row>
        <row r="80">
          <cell r="D80" t="str">
            <v>C1001060731000</v>
          </cell>
          <cell r="E80" t="str">
            <v>C100 - PennTex Midstream Partners LLC (Corporate)</v>
          </cell>
          <cell r="F80" t="str">
            <v>Insurance</v>
          </cell>
          <cell r="G80" t="str">
            <v>Insurance</v>
          </cell>
          <cell r="H80" t="str">
            <v>Property</v>
          </cell>
          <cell r="I80" t="str">
            <v>C100</v>
          </cell>
          <cell r="J80">
            <v>1060</v>
          </cell>
          <cell r="K80">
            <v>731000</v>
          </cell>
          <cell r="L80" t="str">
            <v>Other Expenses</v>
          </cell>
          <cell r="M80" t="str">
            <v>Administration</v>
          </cell>
          <cell r="N80" t="str">
            <v>G&amp;A</v>
          </cell>
          <cell r="AA80">
            <v>0</v>
          </cell>
        </row>
        <row r="81">
          <cell r="D81" t="str">
            <v>C1001060731000</v>
          </cell>
          <cell r="E81" t="str">
            <v>C100 - PennTex Midstream Partners LLC (Corporate)</v>
          </cell>
          <cell r="F81" t="str">
            <v>Insurance</v>
          </cell>
          <cell r="G81" t="str">
            <v>Insurance</v>
          </cell>
          <cell r="H81" t="str">
            <v>Property Houston</v>
          </cell>
          <cell r="I81" t="str">
            <v>C100</v>
          </cell>
          <cell r="J81">
            <v>1060</v>
          </cell>
          <cell r="K81">
            <v>731000</v>
          </cell>
          <cell r="L81" t="str">
            <v>Other Expenses</v>
          </cell>
          <cell r="M81" t="str">
            <v>Administration</v>
          </cell>
          <cell r="N81" t="str">
            <v>G&amp;A</v>
          </cell>
          <cell r="AA81">
            <v>0</v>
          </cell>
        </row>
        <row r="82">
          <cell r="D82" t="str">
            <v>C4011060731000</v>
          </cell>
          <cell r="E82" t="str">
            <v>C401 - PennTex Midstream Partners, L.P.</v>
          </cell>
          <cell r="F82" t="str">
            <v>Insurance</v>
          </cell>
          <cell r="G82" t="str">
            <v>Insurance</v>
          </cell>
          <cell r="H82" t="str">
            <v>D&amp;O - Public</v>
          </cell>
          <cell r="I82" t="str">
            <v>C401</v>
          </cell>
          <cell r="J82">
            <v>1060</v>
          </cell>
          <cell r="K82">
            <v>731000</v>
          </cell>
          <cell r="L82" t="str">
            <v>Other Expenses</v>
          </cell>
          <cell r="M82" t="str">
            <v>Administration</v>
          </cell>
          <cell r="N82" t="str">
            <v>G&amp;A</v>
          </cell>
          <cell r="R82">
            <v>37825</v>
          </cell>
          <cell r="S82">
            <v>37825</v>
          </cell>
          <cell r="T82">
            <v>37825</v>
          </cell>
          <cell r="U82">
            <v>37825</v>
          </cell>
          <cell r="V82">
            <v>37825</v>
          </cell>
          <cell r="W82">
            <v>37825</v>
          </cell>
          <cell r="X82">
            <v>37825</v>
          </cell>
          <cell r="Y82">
            <v>37825</v>
          </cell>
          <cell r="Z82">
            <v>37825</v>
          </cell>
          <cell r="AA82">
            <v>340425</v>
          </cell>
        </row>
        <row r="83">
          <cell r="D83" t="str">
            <v>C1001070701000</v>
          </cell>
          <cell r="E83" t="str">
            <v>C100 - PennTex Midstream Partners LLC (Corporate)</v>
          </cell>
          <cell r="F83" t="str">
            <v>Operations and Engineering</v>
          </cell>
          <cell r="G83" t="str">
            <v>Payroll</v>
          </cell>
          <cell r="I83" t="str">
            <v>C100</v>
          </cell>
          <cell r="J83">
            <v>1070</v>
          </cell>
          <cell r="K83">
            <v>701000</v>
          </cell>
          <cell r="L83" t="str">
            <v>Payroll</v>
          </cell>
          <cell r="M83" t="str">
            <v>Engineering</v>
          </cell>
          <cell r="N83" t="str">
            <v>G&amp;A</v>
          </cell>
          <cell r="O83">
            <v>55000</v>
          </cell>
          <cell r="P83">
            <v>55000</v>
          </cell>
          <cell r="Q83">
            <v>70000</v>
          </cell>
          <cell r="R83">
            <v>70000</v>
          </cell>
          <cell r="S83">
            <v>77000</v>
          </cell>
          <cell r="T83">
            <v>77000</v>
          </cell>
          <cell r="U83">
            <v>77000</v>
          </cell>
          <cell r="V83">
            <v>77000</v>
          </cell>
          <cell r="W83">
            <v>77000</v>
          </cell>
          <cell r="X83">
            <v>77000</v>
          </cell>
          <cell r="Y83">
            <v>77000</v>
          </cell>
          <cell r="Z83">
            <v>77000</v>
          </cell>
          <cell r="AA83">
            <v>866000</v>
          </cell>
        </row>
        <row r="84">
          <cell r="D84" t="str">
            <v>C1001070703000</v>
          </cell>
          <cell r="E84" t="str">
            <v>C100 - PennTex Midstream Partners LLC (Corporate)</v>
          </cell>
          <cell r="F84" t="str">
            <v>Operations and Engineering</v>
          </cell>
          <cell r="G84" t="str">
            <v>Capitalized Payroll</v>
          </cell>
          <cell r="I84" t="str">
            <v>C100</v>
          </cell>
          <cell r="J84">
            <v>1070</v>
          </cell>
          <cell r="K84">
            <v>703000</v>
          </cell>
          <cell r="L84" t="str">
            <v>Payroll</v>
          </cell>
          <cell r="M84" t="str">
            <v>Engineering</v>
          </cell>
          <cell r="N84" t="str">
            <v>G&amp;A</v>
          </cell>
          <cell r="O84">
            <v>-40000</v>
          </cell>
          <cell r="P84">
            <v>-40000</v>
          </cell>
          <cell r="Q84">
            <v>-50000</v>
          </cell>
          <cell r="R84">
            <v>-50000</v>
          </cell>
          <cell r="S84">
            <v>-50000</v>
          </cell>
          <cell r="T84">
            <v>-50000</v>
          </cell>
          <cell r="U84">
            <v>-50000</v>
          </cell>
          <cell r="V84">
            <v>-50000</v>
          </cell>
          <cell r="W84">
            <v>-50000</v>
          </cell>
          <cell r="X84">
            <v>-50000</v>
          </cell>
          <cell r="Y84">
            <v>-50000</v>
          </cell>
          <cell r="Z84">
            <v>-50000</v>
          </cell>
          <cell r="AA84">
            <v>-580000</v>
          </cell>
        </row>
        <row r="85">
          <cell r="D85" t="str">
            <v>C1001070711000</v>
          </cell>
          <cell r="E85" t="str">
            <v>C100 - PennTex Midstream Partners LLC (Corporate)</v>
          </cell>
          <cell r="F85" t="str">
            <v>Operations and Engineering</v>
          </cell>
          <cell r="G85" t="str">
            <v>Employee Expenses - General</v>
          </cell>
          <cell r="I85" t="str">
            <v>C100</v>
          </cell>
          <cell r="J85">
            <v>1070</v>
          </cell>
          <cell r="K85">
            <v>711000</v>
          </cell>
          <cell r="L85" t="str">
            <v>Employee Expenses</v>
          </cell>
          <cell r="M85" t="str">
            <v>Engineering</v>
          </cell>
          <cell r="N85" t="str">
            <v>G&amp;A</v>
          </cell>
          <cell r="O85">
            <v>200</v>
          </cell>
          <cell r="P85">
            <v>200</v>
          </cell>
          <cell r="Q85">
            <v>200</v>
          </cell>
          <cell r="R85">
            <v>200</v>
          </cell>
          <cell r="S85">
            <v>200</v>
          </cell>
          <cell r="T85">
            <v>200</v>
          </cell>
          <cell r="U85">
            <v>200</v>
          </cell>
          <cell r="V85">
            <v>200</v>
          </cell>
          <cell r="W85">
            <v>200</v>
          </cell>
          <cell r="X85">
            <v>200</v>
          </cell>
          <cell r="Y85">
            <v>200</v>
          </cell>
          <cell r="Z85">
            <v>200</v>
          </cell>
          <cell r="AA85">
            <v>2400</v>
          </cell>
        </row>
        <row r="86">
          <cell r="D86" t="str">
            <v>C1001070712000</v>
          </cell>
          <cell r="E86" t="str">
            <v>C100 - PennTex Midstream Partners LLC (Corporate)</v>
          </cell>
          <cell r="F86" t="str">
            <v>Operations and Engineering</v>
          </cell>
          <cell r="G86" t="str">
            <v>Travel Cost: Hotels, Etc.</v>
          </cell>
          <cell r="I86" t="str">
            <v>C100</v>
          </cell>
          <cell r="J86">
            <v>1070</v>
          </cell>
          <cell r="K86">
            <v>712000</v>
          </cell>
          <cell r="L86" t="str">
            <v>Employee Expenses</v>
          </cell>
          <cell r="M86" t="str">
            <v>Engineering</v>
          </cell>
          <cell r="N86" t="str">
            <v>G&amp;A</v>
          </cell>
          <cell r="O86">
            <v>2000</v>
          </cell>
          <cell r="P86">
            <v>2000</v>
          </cell>
          <cell r="Q86">
            <v>2000</v>
          </cell>
          <cell r="R86">
            <v>2000</v>
          </cell>
          <cell r="S86">
            <v>2000</v>
          </cell>
          <cell r="T86">
            <v>2000</v>
          </cell>
          <cell r="U86">
            <v>2000</v>
          </cell>
          <cell r="V86">
            <v>2000</v>
          </cell>
          <cell r="W86">
            <v>2000</v>
          </cell>
          <cell r="X86">
            <v>2000</v>
          </cell>
          <cell r="Y86">
            <v>2000</v>
          </cell>
          <cell r="Z86">
            <v>2000</v>
          </cell>
          <cell r="AA86">
            <v>24000</v>
          </cell>
        </row>
        <row r="87">
          <cell r="D87" t="str">
            <v>C1001070713000</v>
          </cell>
          <cell r="E87" t="str">
            <v>C100 - PennTex Midstream Partners LLC (Corporate)</v>
          </cell>
          <cell r="F87" t="str">
            <v>Operations and Engineering</v>
          </cell>
          <cell r="G87" t="str">
            <v>Education/Training</v>
          </cell>
          <cell r="I87" t="str">
            <v>C100</v>
          </cell>
          <cell r="J87">
            <v>1070</v>
          </cell>
          <cell r="K87">
            <v>713000</v>
          </cell>
          <cell r="L87" t="str">
            <v>Employee Expenses</v>
          </cell>
          <cell r="M87" t="str">
            <v>Engineering</v>
          </cell>
          <cell r="N87" t="str">
            <v>G&amp;A</v>
          </cell>
          <cell r="Q87">
            <v>750</v>
          </cell>
          <cell r="T87">
            <v>750</v>
          </cell>
          <cell r="X87">
            <v>750</v>
          </cell>
          <cell r="AA87">
            <v>2250</v>
          </cell>
        </row>
        <row r="88">
          <cell r="D88" t="str">
            <v>C1001070718000</v>
          </cell>
          <cell r="E88" t="str">
            <v>C100 - PennTex Midstream Partners LLC (Corporate)</v>
          </cell>
          <cell r="F88" t="str">
            <v>Operations and Engineering</v>
          </cell>
          <cell r="G88" t="str">
            <v>Meals: Off Premise</v>
          </cell>
          <cell r="I88" t="str">
            <v>C100</v>
          </cell>
          <cell r="J88">
            <v>1070</v>
          </cell>
          <cell r="K88">
            <v>718000</v>
          </cell>
          <cell r="L88" t="str">
            <v>Employee Expenses</v>
          </cell>
          <cell r="M88" t="str">
            <v>Engineering</v>
          </cell>
          <cell r="N88" t="str">
            <v>G&amp;A</v>
          </cell>
          <cell r="O88">
            <v>400</v>
          </cell>
          <cell r="P88">
            <v>400</v>
          </cell>
          <cell r="Q88">
            <v>400</v>
          </cell>
          <cell r="R88">
            <v>400</v>
          </cell>
          <cell r="S88">
            <v>400</v>
          </cell>
          <cell r="T88">
            <v>400</v>
          </cell>
          <cell r="U88">
            <v>400</v>
          </cell>
          <cell r="V88">
            <v>400</v>
          </cell>
          <cell r="W88">
            <v>400</v>
          </cell>
          <cell r="X88">
            <v>400</v>
          </cell>
          <cell r="Y88">
            <v>400</v>
          </cell>
          <cell r="Z88">
            <v>400</v>
          </cell>
          <cell r="AA88">
            <v>4800</v>
          </cell>
        </row>
        <row r="89">
          <cell r="D89" t="str">
            <v>C1001070721000</v>
          </cell>
          <cell r="E89" t="str">
            <v>C100 - PennTex Midstream Partners LLC (Corporate)</v>
          </cell>
          <cell r="F89" t="str">
            <v>Operations and Engineering</v>
          </cell>
          <cell r="G89" t="str">
            <v>Professional Services</v>
          </cell>
          <cell r="I89" t="str">
            <v>C100</v>
          </cell>
          <cell r="J89">
            <v>1070</v>
          </cell>
          <cell r="K89">
            <v>721000</v>
          </cell>
          <cell r="L89" t="str">
            <v>Contractors/Professional Services</v>
          </cell>
          <cell r="M89" t="str">
            <v>Engineering</v>
          </cell>
          <cell r="N89" t="str">
            <v>G&amp;A</v>
          </cell>
          <cell r="Q89">
            <v>15000</v>
          </cell>
          <cell r="R89">
            <v>50000</v>
          </cell>
          <cell r="S89">
            <v>15000</v>
          </cell>
          <cell r="T89">
            <v>15000</v>
          </cell>
          <cell r="X89">
            <v>15000</v>
          </cell>
          <cell r="Y89">
            <v>15000</v>
          </cell>
          <cell r="AA89">
            <v>125000</v>
          </cell>
        </row>
        <row r="90">
          <cell r="D90" t="str">
            <v>C1001070720000</v>
          </cell>
          <cell r="E90" t="str">
            <v>C100 - PennTex Midstream Partners LLC (Corporate)</v>
          </cell>
          <cell r="F90" t="str">
            <v>Operations and Engineering</v>
          </cell>
          <cell r="G90" t="str">
            <v>Contractors</v>
          </cell>
          <cell r="H90" t="str">
            <v>Purchasing</v>
          </cell>
          <cell r="I90" t="str">
            <v>C100</v>
          </cell>
          <cell r="J90">
            <v>1070</v>
          </cell>
          <cell r="K90">
            <v>720000</v>
          </cell>
          <cell r="L90" t="str">
            <v>Contractors/Professional Services</v>
          </cell>
          <cell r="M90" t="str">
            <v>Engineering</v>
          </cell>
          <cell r="N90" t="str">
            <v>G&amp;A</v>
          </cell>
          <cell r="O90">
            <v>3000</v>
          </cell>
          <cell r="P90">
            <v>3000</v>
          </cell>
          <cell r="Q90">
            <v>3000</v>
          </cell>
          <cell r="R90">
            <v>3000</v>
          </cell>
          <cell r="S90">
            <v>3000</v>
          </cell>
          <cell r="T90">
            <v>3000</v>
          </cell>
          <cell r="U90">
            <v>3000</v>
          </cell>
          <cell r="V90">
            <v>3000</v>
          </cell>
          <cell r="W90">
            <v>3000</v>
          </cell>
          <cell r="X90">
            <v>3000</v>
          </cell>
          <cell r="Y90">
            <v>3000</v>
          </cell>
          <cell r="Z90">
            <v>3000</v>
          </cell>
          <cell r="AA90">
            <v>36000</v>
          </cell>
        </row>
        <row r="91">
          <cell r="D91" t="str">
            <v>C1001070727000</v>
          </cell>
          <cell r="E91" t="str">
            <v>C100 - PennTex Midstream Partners LLC (Corporate)</v>
          </cell>
          <cell r="F91" t="str">
            <v>Operations and Engineering</v>
          </cell>
          <cell r="G91" t="str">
            <v>Utilities -  Communications</v>
          </cell>
          <cell r="H91" t="str">
            <v>Cell phones</v>
          </cell>
          <cell r="I91" t="str">
            <v>C100</v>
          </cell>
          <cell r="J91">
            <v>1070</v>
          </cell>
          <cell r="K91">
            <v>727000</v>
          </cell>
          <cell r="L91" t="str">
            <v>Utilities</v>
          </cell>
          <cell r="M91" t="str">
            <v>Engineering</v>
          </cell>
          <cell r="N91" t="str">
            <v>G&amp;A</v>
          </cell>
          <cell r="O91">
            <v>1000</v>
          </cell>
          <cell r="P91">
            <v>400</v>
          </cell>
          <cell r="Q91">
            <v>600</v>
          </cell>
          <cell r="R91">
            <v>600</v>
          </cell>
          <cell r="S91">
            <v>1200</v>
          </cell>
          <cell r="T91">
            <v>700</v>
          </cell>
          <cell r="U91">
            <v>700</v>
          </cell>
          <cell r="V91">
            <v>700</v>
          </cell>
          <cell r="W91">
            <v>700</v>
          </cell>
          <cell r="X91">
            <v>700</v>
          </cell>
          <cell r="Y91">
            <v>700</v>
          </cell>
          <cell r="Z91">
            <v>700</v>
          </cell>
          <cell r="AA91">
            <v>8700</v>
          </cell>
        </row>
        <row r="92">
          <cell r="D92" t="str">
            <v>C1001070730000</v>
          </cell>
          <cell r="E92" t="str">
            <v>C100 - PennTex Midstream Partners LLC (Corporate)</v>
          </cell>
          <cell r="F92" t="str">
            <v>Operations and Engineering</v>
          </cell>
          <cell r="G92" t="str">
            <v>Fees &amp; Permits</v>
          </cell>
          <cell r="H92" t="str">
            <v>Maximo License</v>
          </cell>
          <cell r="I92" t="str">
            <v>C100</v>
          </cell>
          <cell r="J92">
            <v>1070</v>
          </cell>
          <cell r="K92">
            <v>730000</v>
          </cell>
          <cell r="L92" t="str">
            <v>Other Expenses</v>
          </cell>
          <cell r="M92" t="str">
            <v>Engineering</v>
          </cell>
          <cell r="N92" t="str">
            <v>G&amp;A</v>
          </cell>
          <cell r="O92">
            <v>42000</v>
          </cell>
          <cell r="AA92">
            <v>42000</v>
          </cell>
        </row>
        <row r="93">
          <cell r="D93" t="str">
            <v>C1001070739000</v>
          </cell>
          <cell r="E93" t="str">
            <v>C100 - PennTex Midstream Partners LLC (Corporate)</v>
          </cell>
          <cell r="F93" t="str">
            <v>Operations and Engineering</v>
          </cell>
          <cell r="G93" t="str">
            <v>Miscellaneous</v>
          </cell>
          <cell r="I93" t="str">
            <v>C100</v>
          </cell>
          <cell r="J93">
            <v>1070</v>
          </cell>
          <cell r="K93">
            <v>739000</v>
          </cell>
          <cell r="L93" t="str">
            <v>Other Expenses</v>
          </cell>
          <cell r="M93" t="str">
            <v>Engineering</v>
          </cell>
          <cell r="N93" t="str">
            <v>G&amp;A</v>
          </cell>
          <cell r="O93">
            <v>500</v>
          </cell>
          <cell r="P93">
            <v>500</v>
          </cell>
          <cell r="Q93">
            <v>500</v>
          </cell>
          <cell r="R93">
            <v>500</v>
          </cell>
          <cell r="S93">
            <v>500</v>
          </cell>
          <cell r="T93">
            <v>500</v>
          </cell>
          <cell r="U93">
            <v>500</v>
          </cell>
          <cell r="V93">
            <v>500</v>
          </cell>
          <cell r="W93">
            <v>500</v>
          </cell>
          <cell r="X93">
            <v>500</v>
          </cell>
          <cell r="Y93">
            <v>500</v>
          </cell>
          <cell r="Z93">
            <v>500</v>
          </cell>
          <cell r="AA93">
            <v>6000</v>
          </cell>
        </row>
        <row r="94">
          <cell r="D94" t="str">
            <v>C1001080701000</v>
          </cell>
          <cell r="E94" t="str">
            <v>C100 - PennTex Midstream Partners LLC (Corporate)</v>
          </cell>
          <cell r="F94" t="str">
            <v>Commercial</v>
          </cell>
          <cell r="G94" t="str">
            <v>Payroll</v>
          </cell>
          <cell r="I94" t="str">
            <v>C100</v>
          </cell>
          <cell r="J94">
            <v>1080</v>
          </cell>
          <cell r="K94">
            <v>701000</v>
          </cell>
          <cell r="L94" t="str">
            <v>Payroll</v>
          </cell>
          <cell r="M94" t="str">
            <v>Commercial</v>
          </cell>
          <cell r="N94" t="str">
            <v>G&amp;A</v>
          </cell>
          <cell r="O94">
            <v>46250</v>
          </cell>
          <cell r="P94">
            <v>46250</v>
          </cell>
          <cell r="Q94">
            <v>61250</v>
          </cell>
          <cell r="R94">
            <v>61250</v>
          </cell>
          <cell r="S94">
            <v>61250</v>
          </cell>
          <cell r="T94">
            <v>61250</v>
          </cell>
          <cell r="U94">
            <v>67500</v>
          </cell>
          <cell r="V94">
            <v>67500</v>
          </cell>
          <cell r="W94">
            <v>67500</v>
          </cell>
          <cell r="X94">
            <v>67500</v>
          </cell>
          <cell r="Y94">
            <v>67500</v>
          </cell>
          <cell r="Z94">
            <v>67500</v>
          </cell>
          <cell r="AA94">
            <v>742500</v>
          </cell>
        </row>
        <row r="95">
          <cell r="D95" t="str">
            <v>C1001080712000</v>
          </cell>
          <cell r="E95" t="str">
            <v>C100 - PennTex Midstream Partners LLC (Corporate)</v>
          </cell>
          <cell r="F95" t="str">
            <v>Commercial</v>
          </cell>
          <cell r="G95" t="str">
            <v>Travel Cost: Hotels, Etc.</v>
          </cell>
          <cell r="I95" t="str">
            <v>C100</v>
          </cell>
          <cell r="J95">
            <v>1080</v>
          </cell>
          <cell r="K95">
            <v>712000</v>
          </cell>
          <cell r="L95" t="str">
            <v>Employee Expenses</v>
          </cell>
          <cell r="M95" t="str">
            <v>Commercial</v>
          </cell>
          <cell r="N95" t="str">
            <v>G&amp;A</v>
          </cell>
          <cell r="O95">
            <v>5000</v>
          </cell>
          <cell r="P95">
            <v>5000</v>
          </cell>
          <cell r="Q95">
            <v>5000</v>
          </cell>
          <cell r="R95">
            <v>5000</v>
          </cell>
          <cell r="S95">
            <v>5000</v>
          </cell>
          <cell r="T95">
            <v>5000</v>
          </cell>
          <cell r="U95">
            <v>5000</v>
          </cell>
          <cell r="V95">
            <v>5000</v>
          </cell>
          <cell r="W95">
            <v>5000</v>
          </cell>
          <cell r="X95">
            <v>5000</v>
          </cell>
          <cell r="Y95">
            <v>5000</v>
          </cell>
          <cell r="Z95">
            <v>5000</v>
          </cell>
          <cell r="AA95">
            <v>60000</v>
          </cell>
        </row>
        <row r="96">
          <cell r="D96" t="str">
            <v>C1001080716000</v>
          </cell>
          <cell r="E96" t="str">
            <v>C100 - PennTex Midstream Partners LLC (Corporate)</v>
          </cell>
          <cell r="F96" t="str">
            <v>Commercial</v>
          </cell>
          <cell r="G96" t="str">
            <v>Entertainment - Clients/Customers</v>
          </cell>
          <cell r="I96" t="str">
            <v>C100</v>
          </cell>
          <cell r="J96">
            <v>1080</v>
          </cell>
          <cell r="K96">
            <v>716000</v>
          </cell>
          <cell r="L96" t="str">
            <v>Employee Expenses</v>
          </cell>
          <cell r="M96" t="str">
            <v>Commercial</v>
          </cell>
          <cell r="N96" t="str">
            <v>G&amp;A</v>
          </cell>
          <cell r="O96">
            <v>1500</v>
          </cell>
          <cell r="P96">
            <v>1500</v>
          </cell>
          <cell r="Q96">
            <v>1500</v>
          </cell>
          <cell r="R96">
            <v>1500</v>
          </cell>
          <cell r="S96">
            <v>1500</v>
          </cell>
          <cell r="T96">
            <v>1500</v>
          </cell>
          <cell r="U96">
            <v>1500</v>
          </cell>
          <cell r="V96">
            <v>1500</v>
          </cell>
          <cell r="W96">
            <v>1500</v>
          </cell>
          <cell r="X96">
            <v>1500</v>
          </cell>
          <cell r="Y96">
            <v>1500</v>
          </cell>
          <cell r="Z96">
            <v>1500</v>
          </cell>
          <cell r="AA96">
            <v>18000</v>
          </cell>
        </row>
        <row r="97">
          <cell r="D97" t="str">
            <v>C1001080718000</v>
          </cell>
          <cell r="E97" t="str">
            <v>C100 - PennTex Midstream Partners LLC (Corporate)</v>
          </cell>
          <cell r="F97" t="str">
            <v>Commercial</v>
          </cell>
          <cell r="G97" t="str">
            <v>Meals: Off Premise</v>
          </cell>
          <cell r="I97" t="str">
            <v>C100</v>
          </cell>
          <cell r="J97">
            <v>1080</v>
          </cell>
          <cell r="K97">
            <v>718000</v>
          </cell>
          <cell r="L97" t="str">
            <v>Employee Expenses</v>
          </cell>
          <cell r="M97" t="str">
            <v>Commercial</v>
          </cell>
          <cell r="N97" t="str">
            <v>G&amp;A</v>
          </cell>
          <cell r="O97">
            <v>300</v>
          </cell>
          <cell r="P97">
            <v>300</v>
          </cell>
          <cell r="Q97">
            <v>300</v>
          </cell>
          <cell r="R97">
            <v>300</v>
          </cell>
          <cell r="S97">
            <v>300</v>
          </cell>
          <cell r="T97">
            <v>300</v>
          </cell>
          <cell r="U97">
            <v>300</v>
          </cell>
          <cell r="V97">
            <v>300</v>
          </cell>
          <cell r="W97">
            <v>300</v>
          </cell>
          <cell r="X97">
            <v>300</v>
          </cell>
          <cell r="Y97">
            <v>300</v>
          </cell>
          <cell r="Z97">
            <v>300</v>
          </cell>
          <cell r="AA97">
            <v>3600</v>
          </cell>
        </row>
        <row r="98">
          <cell r="D98" t="str">
            <v>C1001080720000</v>
          </cell>
          <cell r="E98" t="str">
            <v>C100 - PennTex Midstream Partners LLC (Corporate)</v>
          </cell>
          <cell r="F98" t="str">
            <v>Commercial</v>
          </cell>
          <cell r="G98" t="str">
            <v>Contractors</v>
          </cell>
          <cell r="H98" t="str">
            <v>Commercial Development</v>
          </cell>
          <cell r="I98" t="str">
            <v>C100</v>
          </cell>
          <cell r="J98">
            <v>1080</v>
          </cell>
          <cell r="K98">
            <v>720000</v>
          </cell>
          <cell r="L98" t="str">
            <v>Contractors/Professional Services</v>
          </cell>
          <cell r="M98" t="str">
            <v>Commercial</v>
          </cell>
          <cell r="N98" t="str">
            <v>G&amp;A</v>
          </cell>
          <cell r="O98">
            <v>14000</v>
          </cell>
          <cell r="P98">
            <v>14000</v>
          </cell>
          <cell r="Q98">
            <v>14000</v>
          </cell>
          <cell r="R98">
            <v>14000</v>
          </cell>
          <cell r="S98">
            <v>14000</v>
          </cell>
          <cell r="T98">
            <v>14000</v>
          </cell>
          <cell r="U98">
            <v>14000</v>
          </cell>
          <cell r="V98">
            <v>14000</v>
          </cell>
          <cell r="W98">
            <v>14000</v>
          </cell>
          <cell r="X98">
            <v>14000</v>
          </cell>
          <cell r="Y98">
            <v>14000</v>
          </cell>
          <cell r="Z98">
            <v>14000</v>
          </cell>
          <cell r="AA98">
            <v>168000</v>
          </cell>
        </row>
        <row r="99">
          <cell r="D99" t="str">
            <v>C1001080730000</v>
          </cell>
          <cell r="E99" t="str">
            <v>C100 - PennTex Midstream Partners LLC (Corporate)</v>
          </cell>
          <cell r="F99" t="str">
            <v>Commercial</v>
          </cell>
          <cell r="G99" t="str">
            <v>Fees &amp; Permits</v>
          </cell>
          <cell r="H99" t="str">
            <v>Opis,GD</v>
          </cell>
          <cell r="I99" t="str">
            <v>C100</v>
          </cell>
          <cell r="J99">
            <v>1080</v>
          </cell>
          <cell r="K99">
            <v>730000</v>
          </cell>
          <cell r="L99" t="str">
            <v>Other Expenses</v>
          </cell>
          <cell r="M99" t="str">
            <v>Commercial</v>
          </cell>
          <cell r="N99" t="str">
            <v>G&amp;A</v>
          </cell>
          <cell r="O99">
            <v>8725</v>
          </cell>
          <cell r="P99">
            <v>1195</v>
          </cell>
          <cell r="Q99">
            <v>1195</v>
          </cell>
          <cell r="R99">
            <v>1195</v>
          </cell>
          <cell r="S99">
            <v>1195</v>
          </cell>
          <cell r="T99">
            <v>1195</v>
          </cell>
          <cell r="U99">
            <v>1195</v>
          </cell>
          <cell r="V99">
            <v>1195</v>
          </cell>
          <cell r="W99">
            <v>1195</v>
          </cell>
          <cell r="X99">
            <v>1195</v>
          </cell>
          <cell r="Y99">
            <v>1195</v>
          </cell>
          <cell r="Z99">
            <v>1195</v>
          </cell>
          <cell r="AA99">
            <v>21870</v>
          </cell>
        </row>
        <row r="100">
          <cell r="D100" t="str">
            <v>C1001080721000</v>
          </cell>
          <cell r="E100" t="str">
            <v>C100 - PennTex Midstream Partners LLC (Corporate)</v>
          </cell>
          <cell r="F100" t="str">
            <v>Commercial</v>
          </cell>
          <cell r="G100" t="str">
            <v>Professional Services</v>
          </cell>
          <cell r="H100" t="str">
            <v>Market Study</v>
          </cell>
          <cell r="I100" t="str">
            <v>C100</v>
          </cell>
          <cell r="J100">
            <v>1080</v>
          </cell>
          <cell r="K100">
            <v>721000</v>
          </cell>
          <cell r="L100" t="str">
            <v>Contractors/Professional Services</v>
          </cell>
          <cell r="M100" t="str">
            <v>Commercial</v>
          </cell>
          <cell r="N100" t="str">
            <v>G&amp;A</v>
          </cell>
          <cell r="U100">
            <v>10000</v>
          </cell>
          <cell r="AA100">
            <v>10000</v>
          </cell>
        </row>
        <row r="101">
          <cell r="D101" t="str">
            <v>C1001090701000</v>
          </cell>
          <cell r="E101" t="str">
            <v>C100 - PennTex Midstream Partners LLC (Corporate)</v>
          </cell>
          <cell r="F101" t="str">
            <v>Accounting</v>
          </cell>
          <cell r="G101" t="str">
            <v>Payroll</v>
          </cell>
          <cell r="I101" t="str">
            <v>C100</v>
          </cell>
          <cell r="J101">
            <v>1090</v>
          </cell>
          <cell r="K101">
            <v>701000</v>
          </cell>
          <cell r="L101" t="str">
            <v>Payroll</v>
          </cell>
          <cell r="M101" t="str">
            <v>Controller</v>
          </cell>
          <cell r="N101" t="str">
            <v>G&amp;A</v>
          </cell>
          <cell r="O101">
            <v>77083.333333333328</v>
          </cell>
          <cell r="P101">
            <v>77083.333333333328</v>
          </cell>
          <cell r="Q101">
            <v>77083.333333333328</v>
          </cell>
          <cell r="R101">
            <v>84583.333333333328</v>
          </cell>
          <cell r="S101">
            <v>84583.333333333328</v>
          </cell>
          <cell r="T101">
            <v>84583.333333333328</v>
          </cell>
          <cell r="U101">
            <v>84583.333333333328</v>
          </cell>
          <cell r="V101">
            <v>84583.333333333328</v>
          </cell>
          <cell r="W101">
            <v>84583.333333333328</v>
          </cell>
          <cell r="X101">
            <v>84583.333333333328</v>
          </cell>
          <cell r="Y101">
            <v>84583.333333333328</v>
          </cell>
          <cell r="Z101">
            <v>84583.333333333328</v>
          </cell>
          <cell r="AA101">
            <v>992500.00000000012</v>
          </cell>
        </row>
        <row r="102">
          <cell r="D102" t="str">
            <v>C1001090712000</v>
          </cell>
          <cell r="E102" t="str">
            <v>C100 - PennTex Midstream Partners LLC (Corporate)</v>
          </cell>
          <cell r="F102" t="str">
            <v>Accounting</v>
          </cell>
          <cell r="G102" t="str">
            <v>Travel Cost: Hotels, Etc.</v>
          </cell>
          <cell r="I102" t="str">
            <v>C100</v>
          </cell>
          <cell r="J102">
            <v>1090</v>
          </cell>
          <cell r="K102">
            <v>712000</v>
          </cell>
          <cell r="L102" t="str">
            <v>Employee Expenses</v>
          </cell>
          <cell r="M102" t="str">
            <v>Controller</v>
          </cell>
          <cell r="N102" t="str">
            <v>G&amp;A</v>
          </cell>
          <cell r="O102">
            <v>1000</v>
          </cell>
          <cell r="P102">
            <v>12000</v>
          </cell>
          <cell r="Q102">
            <v>2000</v>
          </cell>
          <cell r="R102">
            <v>2000</v>
          </cell>
          <cell r="S102">
            <v>2000</v>
          </cell>
          <cell r="T102">
            <v>2000</v>
          </cell>
          <cell r="U102">
            <v>2000</v>
          </cell>
          <cell r="V102">
            <v>2000</v>
          </cell>
          <cell r="W102">
            <v>2000</v>
          </cell>
          <cell r="X102">
            <v>2000</v>
          </cell>
          <cell r="Y102">
            <v>2000</v>
          </cell>
          <cell r="Z102">
            <v>2000</v>
          </cell>
          <cell r="AA102">
            <v>33000</v>
          </cell>
        </row>
        <row r="103">
          <cell r="D103" t="str">
            <v>C1001090713000</v>
          </cell>
          <cell r="E103" t="str">
            <v>C100 - PennTex Midstream Partners LLC (Corporate)</v>
          </cell>
          <cell r="F103" t="str">
            <v>Accounting</v>
          </cell>
          <cell r="G103" t="str">
            <v>Education/Training</v>
          </cell>
          <cell r="H103" t="str">
            <v>CPA License Renewals - Ken, Marnie, Bukky; Roger CPE Classes</v>
          </cell>
          <cell r="I103" t="str">
            <v>C100</v>
          </cell>
          <cell r="J103">
            <v>1090</v>
          </cell>
          <cell r="K103">
            <v>713000</v>
          </cell>
          <cell r="L103" t="str">
            <v>Employee Expenses</v>
          </cell>
          <cell r="M103" t="str">
            <v>Controller</v>
          </cell>
          <cell r="N103" t="str">
            <v>G&amp;A</v>
          </cell>
          <cell r="O103">
            <v>1000</v>
          </cell>
          <cell r="P103">
            <v>1000</v>
          </cell>
          <cell r="Q103">
            <v>1000</v>
          </cell>
          <cell r="R103">
            <v>1500</v>
          </cell>
          <cell r="S103">
            <v>1500</v>
          </cell>
          <cell r="T103">
            <v>1500</v>
          </cell>
          <cell r="U103">
            <v>1500</v>
          </cell>
          <cell r="V103">
            <v>1500</v>
          </cell>
          <cell r="W103">
            <v>1500</v>
          </cell>
          <cell r="X103">
            <v>1500</v>
          </cell>
          <cell r="Y103">
            <v>1500</v>
          </cell>
          <cell r="Z103">
            <v>2000</v>
          </cell>
          <cell r="AA103">
            <v>17000</v>
          </cell>
        </row>
        <row r="104">
          <cell r="D104" t="str">
            <v>C1001090717000</v>
          </cell>
          <cell r="E104" t="str">
            <v>C100 - PennTex Midstream Partners LLC (Corporate)</v>
          </cell>
          <cell r="F104" t="str">
            <v>Accounting</v>
          </cell>
          <cell r="G104" t="str">
            <v>Meals: On Premise</v>
          </cell>
          <cell r="H104" t="str">
            <v>Meals during close</v>
          </cell>
          <cell r="I104" t="str">
            <v>C100</v>
          </cell>
          <cell r="J104">
            <v>1090</v>
          </cell>
          <cell r="K104">
            <v>717000</v>
          </cell>
          <cell r="L104" t="str">
            <v>Employee Expenses</v>
          </cell>
          <cell r="M104" t="str">
            <v>Controller</v>
          </cell>
          <cell r="N104" t="str">
            <v>G&amp;A</v>
          </cell>
          <cell r="O104">
            <v>500</v>
          </cell>
          <cell r="P104">
            <v>500</v>
          </cell>
          <cell r="Q104">
            <v>500</v>
          </cell>
          <cell r="R104">
            <v>500</v>
          </cell>
          <cell r="S104">
            <v>500</v>
          </cell>
          <cell r="T104">
            <v>500</v>
          </cell>
          <cell r="U104">
            <v>500</v>
          </cell>
          <cell r="V104">
            <v>500</v>
          </cell>
          <cell r="W104">
            <v>500</v>
          </cell>
          <cell r="X104">
            <v>500</v>
          </cell>
          <cell r="Y104">
            <v>500</v>
          </cell>
          <cell r="Z104">
            <v>500</v>
          </cell>
          <cell r="AA104">
            <v>6000</v>
          </cell>
        </row>
        <row r="105">
          <cell r="D105" t="str">
            <v>C1001090721000</v>
          </cell>
          <cell r="E105" t="str">
            <v>C100 - PennTex Midstream Partners LLC (Corporate)</v>
          </cell>
          <cell r="F105" t="str">
            <v>Accounting</v>
          </cell>
          <cell r="G105" t="str">
            <v>Professional Services</v>
          </cell>
          <cell r="H105" t="str">
            <v>Henry Pinon</v>
          </cell>
          <cell r="I105" t="str">
            <v>C100</v>
          </cell>
          <cell r="J105">
            <v>1090</v>
          </cell>
          <cell r="K105">
            <v>721000</v>
          </cell>
          <cell r="L105" t="str">
            <v>Contractors/Professional Services</v>
          </cell>
          <cell r="M105" t="str">
            <v>Controller</v>
          </cell>
          <cell r="N105" t="str">
            <v>G&amp;A</v>
          </cell>
          <cell r="O105">
            <v>47083.333333333336</v>
          </cell>
          <cell r="P105">
            <v>55333.333333333336</v>
          </cell>
          <cell r="Q105">
            <v>47083.333333333336</v>
          </cell>
          <cell r="R105">
            <v>47083.333333333336</v>
          </cell>
          <cell r="S105">
            <v>47083.333333333336</v>
          </cell>
          <cell r="T105">
            <v>55333.333333333336</v>
          </cell>
          <cell r="U105">
            <v>47083.333333333336</v>
          </cell>
          <cell r="V105">
            <v>47083.333333333336</v>
          </cell>
          <cell r="W105">
            <v>55333.333333333336</v>
          </cell>
          <cell r="X105">
            <v>47083.333333333336</v>
          </cell>
          <cell r="Y105">
            <v>47083.333333333336</v>
          </cell>
          <cell r="Z105">
            <v>55333.333333333336</v>
          </cell>
          <cell r="AA105">
            <v>598000</v>
          </cell>
        </row>
        <row r="106">
          <cell r="D106" t="str">
            <v>C1001090721000</v>
          </cell>
          <cell r="E106" t="str">
            <v>C100 - PennTex Midstream Partners LLC (Corporate)</v>
          </cell>
          <cell r="F106" t="str">
            <v>Accounting</v>
          </cell>
          <cell r="G106" t="str">
            <v>Professional Services</v>
          </cell>
          <cell r="H106" t="str">
            <v>EY Audit Services -Bank Debt</v>
          </cell>
          <cell r="I106" t="str">
            <v>C100</v>
          </cell>
          <cell r="J106">
            <v>1090</v>
          </cell>
          <cell r="K106">
            <v>721000</v>
          </cell>
          <cell r="L106" t="str">
            <v>Contractors/Professional Services</v>
          </cell>
          <cell r="M106" t="str">
            <v>Controller</v>
          </cell>
          <cell r="N106" t="str">
            <v>G&amp;A</v>
          </cell>
          <cell r="AA106">
            <v>0</v>
          </cell>
        </row>
        <row r="107">
          <cell r="D107" t="str">
            <v>C1001090721000</v>
          </cell>
          <cell r="E107" t="str">
            <v>C100 - PennTex Midstream Partners LLC (Corporate)</v>
          </cell>
          <cell r="F107" t="str">
            <v>Accounting</v>
          </cell>
          <cell r="G107" t="str">
            <v>Professional Services</v>
          </cell>
          <cell r="H107" t="str">
            <v>EY Audit Services</v>
          </cell>
          <cell r="I107" t="str">
            <v>C100</v>
          </cell>
          <cell r="J107">
            <v>1090</v>
          </cell>
          <cell r="K107">
            <v>721000</v>
          </cell>
          <cell r="L107" t="str">
            <v>Contractors/Professional Services</v>
          </cell>
          <cell r="M107" t="str">
            <v>Controller</v>
          </cell>
          <cell r="N107" t="str">
            <v>G&amp;A</v>
          </cell>
          <cell r="AA107">
            <v>0</v>
          </cell>
        </row>
        <row r="108">
          <cell r="D108" t="str">
            <v>C2501090721000</v>
          </cell>
          <cell r="E108" t="str">
            <v>C250 - PennTex Permian LLC</v>
          </cell>
          <cell r="F108" t="str">
            <v>Accounting</v>
          </cell>
          <cell r="G108" t="str">
            <v>Professional Services</v>
          </cell>
          <cell r="H108" t="str">
            <v>Caird Energy (Greg Oliver)</v>
          </cell>
          <cell r="I108" t="str">
            <v>C250</v>
          </cell>
          <cell r="J108">
            <v>1090</v>
          </cell>
          <cell r="K108">
            <v>721000</v>
          </cell>
          <cell r="L108" t="str">
            <v>Contractors/Professional Services</v>
          </cell>
          <cell r="M108" t="str">
            <v>Controller</v>
          </cell>
          <cell r="N108" t="str">
            <v>G&amp;A</v>
          </cell>
          <cell r="O108">
            <v>6250</v>
          </cell>
          <cell r="P108">
            <v>6250</v>
          </cell>
          <cell r="Q108">
            <v>6250</v>
          </cell>
          <cell r="AA108">
            <v>18750</v>
          </cell>
        </row>
        <row r="109">
          <cell r="D109" t="str">
            <v>C3501090721000</v>
          </cell>
          <cell r="E109" t="str">
            <v>C350 - PennTex NLA LLC</v>
          </cell>
          <cell r="F109" t="str">
            <v>Accounting</v>
          </cell>
          <cell r="G109" t="str">
            <v>Professional Services</v>
          </cell>
          <cell r="H109" t="str">
            <v>EY Audit Services -Bank Debt</v>
          </cell>
          <cell r="I109" t="str">
            <v>C350</v>
          </cell>
          <cell r="J109">
            <v>1090</v>
          </cell>
          <cell r="K109">
            <v>721000</v>
          </cell>
          <cell r="L109" t="str">
            <v>Contractors/Professional Services</v>
          </cell>
          <cell r="M109" t="str">
            <v>Controller</v>
          </cell>
          <cell r="N109" t="str">
            <v>G&amp;A</v>
          </cell>
          <cell r="O109">
            <v>25666.666666666668</v>
          </cell>
          <cell r="P109">
            <v>25666.666666666668</v>
          </cell>
          <cell r="Q109">
            <v>25666.666666666668</v>
          </cell>
          <cell r="R109">
            <v>25666.666666666668</v>
          </cell>
          <cell r="S109">
            <v>49666.666666666672</v>
          </cell>
          <cell r="T109">
            <v>49666.666666666672</v>
          </cell>
          <cell r="U109">
            <v>49666.666666666672</v>
          </cell>
          <cell r="V109">
            <v>49666.666666666672</v>
          </cell>
          <cell r="W109">
            <v>49666.666666666672</v>
          </cell>
          <cell r="X109">
            <v>25666.666666666668</v>
          </cell>
          <cell r="Y109">
            <v>25666.666666666668</v>
          </cell>
          <cell r="Z109">
            <v>25666.666666666668</v>
          </cell>
          <cell r="AA109">
            <v>428000.00000000012</v>
          </cell>
        </row>
        <row r="110">
          <cell r="D110" t="str">
            <v>C3501090721000</v>
          </cell>
          <cell r="E110" t="str">
            <v>C350 - PennTex NLA LLC</v>
          </cell>
          <cell r="F110" t="str">
            <v>Accounting</v>
          </cell>
          <cell r="G110" t="str">
            <v>Professional Services</v>
          </cell>
          <cell r="H110" t="str">
            <v>EY Audit Services -P2 Drop</v>
          </cell>
          <cell r="I110" t="str">
            <v>C350</v>
          </cell>
          <cell r="J110">
            <v>1090</v>
          </cell>
          <cell r="K110">
            <v>721000</v>
          </cell>
          <cell r="L110" t="str">
            <v>Contractors/Professional Services</v>
          </cell>
          <cell r="M110" t="str">
            <v>Controller</v>
          </cell>
          <cell r="N110" t="str">
            <v>G&amp;A</v>
          </cell>
          <cell r="AA110">
            <v>0</v>
          </cell>
        </row>
        <row r="111">
          <cell r="D111" t="str">
            <v>C3501090721000</v>
          </cell>
          <cell r="E111" t="str">
            <v>C350 - PennTex NLA LLC</v>
          </cell>
          <cell r="F111" t="str">
            <v>Accounting</v>
          </cell>
          <cell r="G111" t="str">
            <v>Professional Services</v>
          </cell>
          <cell r="H111" t="str">
            <v>EY Audit Services -P3 Drop</v>
          </cell>
          <cell r="I111" t="str">
            <v>C350</v>
          </cell>
          <cell r="J111">
            <v>1090</v>
          </cell>
          <cell r="K111">
            <v>721000</v>
          </cell>
          <cell r="L111" t="str">
            <v>Contractors/Professional Services</v>
          </cell>
          <cell r="M111" t="str">
            <v>Controller</v>
          </cell>
          <cell r="N111" t="str">
            <v>G&amp;A</v>
          </cell>
          <cell r="AA111">
            <v>0</v>
          </cell>
        </row>
        <row r="112">
          <cell r="D112" t="str">
            <v>C4011090721000</v>
          </cell>
          <cell r="E112" t="str">
            <v>C401 - PennTex Midstream Partners, L.P.</v>
          </cell>
          <cell r="F112" t="str">
            <v>Accounting</v>
          </cell>
          <cell r="G112" t="str">
            <v>Professional Services</v>
          </cell>
          <cell r="H112" t="str">
            <v>EY Audit Services - SEC filing</v>
          </cell>
          <cell r="I112" t="str">
            <v>C401</v>
          </cell>
          <cell r="J112">
            <v>1090</v>
          </cell>
          <cell r="K112">
            <v>721000</v>
          </cell>
          <cell r="L112" t="str">
            <v>Contractors/Professional Services</v>
          </cell>
          <cell r="M112" t="str">
            <v>Controller</v>
          </cell>
          <cell r="N112" t="str">
            <v>G&amp;A</v>
          </cell>
          <cell r="R112">
            <v>5000</v>
          </cell>
          <cell r="S112">
            <v>146725</v>
          </cell>
          <cell r="T112">
            <v>151725</v>
          </cell>
          <cell r="U112">
            <v>121125</v>
          </cell>
          <cell r="V112">
            <v>133925</v>
          </cell>
          <cell r="W112">
            <v>126125</v>
          </cell>
          <cell r="X112">
            <v>121125</v>
          </cell>
          <cell r="Y112">
            <v>133925</v>
          </cell>
          <cell r="Z112">
            <v>129125</v>
          </cell>
          <cell r="AA112">
            <v>1068800</v>
          </cell>
        </row>
        <row r="113">
          <cell r="D113" t="str">
            <v>C4011090721000</v>
          </cell>
          <cell r="E113" t="str">
            <v>C401 - PennTex Midstream Partners, L.P.</v>
          </cell>
          <cell r="F113" t="str">
            <v>Accounting</v>
          </cell>
          <cell r="G113" t="str">
            <v>Professional Services</v>
          </cell>
          <cell r="H113" t="str">
            <v>SEC Consulting</v>
          </cell>
          <cell r="I113" t="str">
            <v>C401</v>
          </cell>
          <cell r="J113">
            <v>1090</v>
          </cell>
          <cell r="K113">
            <v>721000</v>
          </cell>
          <cell r="L113" t="str">
            <v>Contractors/Professional Services</v>
          </cell>
          <cell r="M113" t="str">
            <v>Controller</v>
          </cell>
          <cell r="N113" t="str">
            <v>G&amp;A</v>
          </cell>
          <cell r="AA113">
            <v>0</v>
          </cell>
        </row>
        <row r="114">
          <cell r="D114" t="str">
            <v>C4011090721000</v>
          </cell>
          <cell r="E114" t="str">
            <v>C401 - PennTex Midstream Partners, L.P.</v>
          </cell>
          <cell r="F114" t="str">
            <v>Accounting</v>
          </cell>
          <cell r="G114" t="str">
            <v>Professional Services</v>
          </cell>
          <cell r="H114" t="str">
            <v>Workiva - Ongoing</v>
          </cell>
          <cell r="I114" t="str">
            <v>C401</v>
          </cell>
          <cell r="J114">
            <v>1090</v>
          </cell>
          <cell r="K114">
            <v>721000</v>
          </cell>
          <cell r="L114" t="str">
            <v>Contractors/Professional Services</v>
          </cell>
          <cell r="M114" t="str">
            <v>Controller</v>
          </cell>
          <cell r="N114" t="str">
            <v>G&amp;A</v>
          </cell>
          <cell r="AA114">
            <v>0</v>
          </cell>
        </row>
        <row r="115">
          <cell r="D115" t="str">
            <v>C4011090721000</v>
          </cell>
          <cell r="E115" t="str">
            <v>C401 - PennTex Midstream Partners, L.P.</v>
          </cell>
          <cell r="F115" t="str">
            <v>Accounting</v>
          </cell>
          <cell r="G115" t="str">
            <v>Professional Services</v>
          </cell>
          <cell r="H115" t="str">
            <v>Workiva - Initial Setup</v>
          </cell>
          <cell r="I115" t="str">
            <v>C401</v>
          </cell>
          <cell r="J115">
            <v>1090</v>
          </cell>
          <cell r="K115">
            <v>721000</v>
          </cell>
          <cell r="L115" t="str">
            <v>Contractors/Professional Services</v>
          </cell>
          <cell r="M115" t="str">
            <v>Controller</v>
          </cell>
          <cell r="N115" t="str">
            <v>G&amp;A</v>
          </cell>
          <cell r="AA115">
            <v>0</v>
          </cell>
        </row>
        <row r="116">
          <cell r="D116" t="str">
            <v>C4011090721000</v>
          </cell>
          <cell r="E116" t="str">
            <v>C401 - PennTex Midstream Partners, L.P.</v>
          </cell>
          <cell r="F116" t="str">
            <v>Accounting</v>
          </cell>
          <cell r="G116" t="str">
            <v>Professional Services</v>
          </cell>
          <cell r="H116" t="str">
            <v>Workiva - XBRL</v>
          </cell>
          <cell r="I116" t="str">
            <v>C401</v>
          </cell>
          <cell r="J116">
            <v>1090</v>
          </cell>
          <cell r="K116">
            <v>721000</v>
          </cell>
          <cell r="L116" t="str">
            <v>Contractors/Professional Services</v>
          </cell>
          <cell r="M116" t="str">
            <v>Controller</v>
          </cell>
          <cell r="N116" t="str">
            <v>G&amp;A</v>
          </cell>
          <cell r="AA116">
            <v>0</v>
          </cell>
        </row>
        <row r="117">
          <cell r="D117" t="str">
            <v>C1001100721000</v>
          </cell>
          <cell r="E117" t="str">
            <v>C100 - PennTex Midstream Partners LLC (Corporate)</v>
          </cell>
          <cell r="F117" t="str">
            <v>Tax</v>
          </cell>
          <cell r="G117" t="str">
            <v>Professional Services</v>
          </cell>
          <cell r="H117" t="str">
            <v>PWC Tax Returns</v>
          </cell>
          <cell r="I117" t="str">
            <v>C100</v>
          </cell>
          <cell r="J117">
            <v>1100</v>
          </cell>
          <cell r="K117">
            <v>721000</v>
          </cell>
          <cell r="L117" t="str">
            <v>Contractors/Professional Services</v>
          </cell>
          <cell r="M117" t="str">
            <v>Controller</v>
          </cell>
          <cell r="N117" t="str">
            <v>G&amp;A</v>
          </cell>
          <cell r="Q117">
            <v>33188</v>
          </cell>
          <cell r="R117">
            <v>7200</v>
          </cell>
          <cell r="T117">
            <v>33188</v>
          </cell>
          <cell r="W117">
            <v>33188</v>
          </cell>
          <cell r="Z117">
            <v>33188</v>
          </cell>
          <cell r="AA117">
            <v>139952</v>
          </cell>
        </row>
        <row r="118">
          <cell r="D118" t="str">
            <v>C1001100721000</v>
          </cell>
          <cell r="E118" t="str">
            <v>C100 - PennTex Midstream Partners LLC (Corporate)</v>
          </cell>
          <cell r="F118" t="str">
            <v>Tax</v>
          </cell>
          <cell r="G118" t="str">
            <v>Professional Services</v>
          </cell>
          <cell r="H118" t="str">
            <v>Ryan - Sales and Use</v>
          </cell>
          <cell r="I118" t="str">
            <v>C100</v>
          </cell>
          <cell r="J118">
            <v>1100</v>
          </cell>
          <cell r="K118">
            <v>721000</v>
          </cell>
          <cell r="L118" t="str">
            <v>Contractors/Professional Services</v>
          </cell>
          <cell r="M118" t="str">
            <v>Controller</v>
          </cell>
          <cell r="N118" t="str">
            <v>G&amp;A</v>
          </cell>
          <cell r="AA118">
            <v>0</v>
          </cell>
        </row>
        <row r="119">
          <cell r="D119" t="str">
            <v>C1001100721000</v>
          </cell>
          <cell r="E119" t="str">
            <v>C100 - PennTex Midstream Partners LLC (Corporate)</v>
          </cell>
          <cell r="F119" t="str">
            <v>Tax</v>
          </cell>
          <cell r="G119" t="str">
            <v>Professional Services</v>
          </cell>
          <cell r="H119" t="str">
            <v>Ryan - Property</v>
          </cell>
          <cell r="I119" t="str">
            <v>C100</v>
          </cell>
          <cell r="J119">
            <v>1100</v>
          </cell>
          <cell r="K119">
            <v>721000</v>
          </cell>
          <cell r="L119" t="str">
            <v>Contractors/Professional Services</v>
          </cell>
          <cell r="M119" t="str">
            <v>Controller</v>
          </cell>
          <cell r="N119" t="str">
            <v>G&amp;A</v>
          </cell>
          <cell r="AA119">
            <v>0</v>
          </cell>
        </row>
        <row r="120">
          <cell r="D120" t="str">
            <v>C1001100721000</v>
          </cell>
          <cell r="E120" t="str">
            <v>C100 - PennTex Midstream Partners LLC (Corporate)</v>
          </cell>
          <cell r="F120" t="str">
            <v>Tax</v>
          </cell>
          <cell r="G120" t="str">
            <v>Professional Services</v>
          </cell>
          <cell r="H120" t="str">
            <v>Ryan - Incentives</v>
          </cell>
          <cell r="I120" t="str">
            <v>C100</v>
          </cell>
          <cell r="J120">
            <v>1100</v>
          </cell>
          <cell r="K120">
            <v>721000</v>
          </cell>
          <cell r="L120" t="str">
            <v>Contractors/Professional Services</v>
          </cell>
          <cell r="M120" t="str">
            <v>Controller</v>
          </cell>
          <cell r="N120" t="str">
            <v>G&amp;A</v>
          </cell>
          <cell r="AA120">
            <v>0</v>
          </cell>
        </row>
        <row r="121">
          <cell r="D121" t="str">
            <v>C2501100721000</v>
          </cell>
          <cell r="E121" t="str">
            <v>C250 - PennTex Permian LLC</v>
          </cell>
          <cell r="F121" t="str">
            <v>Tax</v>
          </cell>
          <cell r="G121" t="str">
            <v>Professional Services</v>
          </cell>
          <cell r="H121" t="str">
            <v>PWC Tax Returns</v>
          </cell>
          <cell r="I121" t="str">
            <v>C250</v>
          </cell>
          <cell r="J121">
            <v>1100</v>
          </cell>
          <cell r="K121">
            <v>721000</v>
          </cell>
          <cell r="L121" t="str">
            <v>Contractors/Professional Services</v>
          </cell>
          <cell r="M121" t="str">
            <v>Controller</v>
          </cell>
          <cell r="N121" t="str">
            <v>G&amp;A</v>
          </cell>
          <cell r="Q121">
            <v>9688</v>
          </cell>
          <cell r="T121">
            <v>9688</v>
          </cell>
          <cell r="W121">
            <v>9688</v>
          </cell>
          <cell r="Z121">
            <v>9688</v>
          </cell>
          <cell r="AA121">
            <v>38752</v>
          </cell>
        </row>
        <row r="122">
          <cell r="D122" t="str">
            <v>C3501100721000</v>
          </cell>
          <cell r="E122" t="str">
            <v>C350 - PennTex NLA LLC</v>
          </cell>
          <cell r="F122" t="str">
            <v>Tax</v>
          </cell>
          <cell r="G122" t="str">
            <v>Professional Services</v>
          </cell>
          <cell r="H122" t="str">
            <v>PWC Tax Returns</v>
          </cell>
          <cell r="I122" t="str">
            <v>C350</v>
          </cell>
          <cell r="J122">
            <v>1100</v>
          </cell>
          <cell r="K122">
            <v>721000</v>
          </cell>
          <cell r="L122" t="str">
            <v>Contractors/Professional Services</v>
          </cell>
          <cell r="M122" t="str">
            <v>Controller</v>
          </cell>
          <cell r="N122" t="str">
            <v>G&amp;A</v>
          </cell>
          <cell r="Q122">
            <v>9688</v>
          </cell>
          <cell r="T122">
            <v>9688</v>
          </cell>
          <cell r="W122">
            <v>9688</v>
          </cell>
          <cell r="Z122">
            <v>9688</v>
          </cell>
          <cell r="AA122">
            <v>38752</v>
          </cell>
        </row>
        <row r="123">
          <cell r="D123" t="str">
            <v>C4011100721000</v>
          </cell>
          <cell r="E123" t="str">
            <v>C401 - PennTex Midstream Partners, L.P.</v>
          </cell>
          <cell r="F123" t="str">
            <v>Tax</v>
          </cell>
          <cell r="G123" t="str">
            <v>Professional Services</v>
          </cell>
          <cell r="H123" t="str">
            <v>PWC - Tax Shield &amp; Consulting</v>
          </cell>
          <cell r="I123" t="str">
            <v>C401</v>
          </cell>
          <cell r="J123">
            <v>1100</v>
          </cell>
          <cell r="K123">
            <v>721000</v>
          </cell>
          <cell r="L123" t="str">
            <v>Contractors/Professional Services</v>
          </cell>
          <cell r="M123" t="str">
            <v>Controller</v>
          </cell>
          <cell r="N123" t="str">
            <v>G&amp;A</v>
          </cell>
          <cell r="R123">
            <v>84813</v>
          </cell>
          <cell r="T123">
            <v>84813</v>
          </cell>
          <cell r="W123">
            <v>84813</v>
          </cell>
          <cell r="Z123">
            <v>84813</v>
          </cell>
          <cell r="AA123">
            <v>339252</v>
          </cell>
        </row>
        <row r="124">
          <cell r="D124" t="str">
            <v>C4011100721000</v>
          </cell>
          <cell r="E124" t="str">
            <v>C401 - PennTex Midstream Partners, L.P.</v>
          </cell>
          <cell r="F124" t="str">
            <v>Tax</v>
          </cell>
          <cell r="G124" t="str">
            <v>Professional Services</v>
          </cell>
          <cell r="H124" t="str">
            <v>PWC K1's</v>
          </cell>
          <cell r="I124" t="str">
            <v>C401</v>
          </cell>
          <cell r="J124">
            <v>1100</v>
          </cell>
          <cell r="K124">
            <v>721000</v>
          </cell>
          <cell r="L124" t="str">
            <v>Contractors/Professional Services</v>
          </cell>
          <cell r="M124" t="str">
            <v>Controller</v>
          </cell>
          <cell r="N124" t="str">
            <v>G&amp;A</v>
          </cell>
          <cell r="AA124">
            <v>0</v>
          </cell>
        </row>
        <row r="125">
          <cell r="D125" t="str">
            <v>C4011100721000</v>
          </cell>
          <cell r="E125" t="str">
            <v>C401 - PennTex Midstream Partners, L.P.</v>
          </cell>
          <cell r="F125" t="str">
            <v>Tax</v>
          </cell>
          <cell r="G125" t="str">
            <v>Professional Services</v>
          </cell>
          <cell r="H125" t="str">
            <v>PWC Tax Returns</v>
          </cell>
          <cell r="I125" t="str">
            <v>C401</v>
          </cell>
          <cell r="J125">
            <v>1100</v>
          </cell>
          <cell r="K125">
            <v>721000</v>
          </cell>
          <cell r="L125" t="str">
            <v>Contractors/Professional Services</v>
          </cell>
          <cell r="M125" t="str">
            <v>Controller</v>
          </cell>
          <cell r="N125" t="str">
            <v>G&amp;A</v>
          </cell>
          <cell r="AA125">
            <v>0</v>
          </cell>
        </row>
        <row r="126">
          <cell r="D126" t="str">
            <v>C4011100721000</v>
          </cell>
          <cell r="E126" t="str">
            <v>C401 - PennTex Midstream Partners, L.P.</v>
          </cell>
          <cell r="F126" t="str">
            <v>Tax</v>
          </cell>
          <cell r="G126" t="str">
            <v>Professional Services</v>
          </cell>
          <cell r="H126" t="str">
            <v>PWC call center, Bridge, Expenses</v>
          </cell>
          <cell r="I126" t="str">
            <v>C401</v>
          </cell>
          <cell r="J126">
            <v>1100</v>
          </cell>
          <cell r="K126">
            <v>721000</v>
          </cell>
          <cell r="L126" t="str">
            <v>Contractors/Professional Services</v>
          </cell>
          <cell r="M126" t="str">
            <v>Controller</v>
          </cell>
          <cell r="N126" t="str">
            <v>G&amp;A</v>
          </cell>
          <cell r="AA126">
            <v>0</v>
          </cell>
        </row>
        <row r="127">
          <cell r="D127" t="str">
            <v>C4011100721000</v>
          </cell>
          <cell r="E127" t="str">
            <v>C401 - PennTex Midstream Partners, L.P.</v>
          </cell>
          <cell r="F127" t="str">
            <v>Tax</v>
          </cell>
          <cell r="G127" t="str">
            <v>Professional Services</v>
          </cell>
          <cell r="H127" t="str">
            <v>K1 Printer</v>
          </cell>
          <cell r="I127" t="str">
            <v>C401</v>
          </cell>
          <cell r="J127">
            <v>1100</v>
          </cell>
          <cell r="K127">
            <v>721000</v>
          </cell>
          <cell r="L127" t="str">
            <v>Contractors/Professional Services</v>
          </cell>
          <cell r="M127" t="str">
            <v>Controller</v>
          </cell>
          <cell r="N127" t="str">
            <v>G&amp;A</v>
          </cell>
          <cell r="AA127">
            <v>0</v>
          </cell>
        </row>
        <row r="128">
          <cell r="D128" t="str">
            <v>C1001110721000</v>
          </cell>
          <cell r="E128" t="str">
            <v>C100 - PennTex Midstream Partners LLC (Corporate)</v>
          </cell>
          <cell r="F128" t="str">
            <v>Governance</v>
          </cell>
          <cell r="G128" t="str">
            <v>Professional Services</v>
          </cell>
          <cell r="H128" t="str">
            <v>Internal Controls</v>
          </cell>
          <cell r="I128" t="str">
            <v>C100</v>
          </cell>
          <cell r="J128">
            <v>1110</v>
          </cell>
          <cell r="K128">
            <v>721000</v>
          </cell>
          <cell r="L128" t="str">
            <v>Contractors/Professional Services</v>
          </cell>
          <cell r="M128" t="str">
            <v>Legal</v>
          </cell>
          <cell r="N128" t="str">
            <v>G&amp;A</v>
          </cell>
          <cell r="O128">
            <v>16666.666666666668</v>
          </cell>
          <cell r="P128">
            <v>16666.666666666668</v>
          </cell>
          <cell r="Q128">
            <v>16666.666666666668</v>
          </cell>
          <cell r="R128">
            <v>16666.666666666668</v>
          </cell>
          <cell r="S128">
            <v>16666.666666666668</v>
          </cell>
          <cell r="T128">
            <v>16666.666666666668</v>
          </cell>
          <cell r="U128">
            <v>16666.666666666668</v>
          </cell>
          <cell r="V128">
            <v>16666.666666666668</v>
          </cell>
          <cell r="W128">
            <v>16666.666666666668</v>
          </cell>
          <cell r="X128">
            <v>16666.666666666668</v>
          </cell>
          <cell r="Y128">
            <v>16666.666666666668</v>
          </cell>
          <cell r="Z128">
            <v>16666.666666666668</v>
          </cell>
          <cell r="AA128">
            <v>199999.99999999997</v>
          </cell>
        </row>
        <row r="129">
          <cell r="D129" t="str">
            <v>C1001110721000</v>
          </cell>
          <cell r="E129" t="str">
            <v>C100 - PennTex Midstream Partners LLC (Corporate)</v>
          </cell>
          <cell r="F129" t="str">
            <v>Governance</v>
          </cell>
          <cell r="G129" t="str">
            <v>Professional Services</v>
          </cell>
          <cell r="H129" t="str">
            <v>Resources to support IA's like construction audit</v>
          </cell>
          <cell r="I129" t="str">
            <v>C100</v>
          </cell>
          <cell r="J129">
            <v>1110</v>
          </cell>
          <cell r="K129">
            <v>721000</v>
          </cell>
          <cell r="L129" t="str">
            <v>Contractors/Professional Services</v>
          </cell>
          <cell r="M129" t="str">
            <v>Legal</v>
          </cell>
          <cell r="N129" t="str">
            <v>G&amp;A</v>
          </cell>
          <cell r="AA129">
            <v>0</v>
          </cell>
        </row>
        <row r="130">
          <cell r="D130" t="str">
            <v>C1001110723000</v>
          </cell>
          <cell r="E130" t="str">
            <v>C100 - PennTex Midstream Partners LLC (Corporate)</v>
          </cell>
          <cell r="F130" t="str">
            <v>Governance</v>
          </cell>
          <cell r="G130" t="str">
            <v>Office Supplies</v>
          </cell>
          <cell r="H130" t="str">
            <v>Other Costs</v>
          </cell>
          <cell r="I130" t="str">
            <v>C100</v>
          </cell>
          <cell r="J130">
            <v>1110</v>
          </cell>
          <cell r="K130">
            <v>723000</v>
          </cell>
          <cell r="L130" t="str">
            <v>Materials &amp; Supplies</v>
          </cell>
          <cell r="M130" t="str">
            <v>Legal</v>
          </cell>
          <cell r="N130" t="str">
            <v>G&amp;A</v>
          </cell>
          <cell r="Q130">
            <v>5000</v>
          </cell>
          <cell r="T130">
            <v>5000</v>
          </cell>
          <cell r="W130">
            <v>5000</v>
          </cell>
          <cell r="Z130">
            <v>5000</v>
          </cell>
          <cell r="AA130">
            <v>20000</v>
          </cell>
        </row>
        <row r="131">
          <cell r="D131" t="str">
            <v>C1001110730000</v>
          </cell>
          <cell r="E131" t="str">
            <v>C100 - PennTex Midstream Partners LLC (Corporate)</v>
          </cell>
          <cell r="F131" t="str">
            <v>Governance</v>
          </cell>
          <cell r="G131" t="str">
            <v>Fees &amp; Permits</v>
          </cell>
          <cell r="H131" t="str">
            <v>Director Fees</v>
          </cell>
          <cell r="I131" t="str">
            <v>C100</v>
          </cell>
          <cell r="J131">
            <v>1110</v>
          </cell>
          <cell r="K131">
            <v>730000</v>
          </cell>
          <cell r="L131" t="str">
            <v>Other Expenses</v>
          </cell>
          <cell r="M131" t="str">
            <v>Legal</v>
          </cell>
          <cell r="N131" t="str">
            <v>G&amp;A</v>
          </cell>
          <cell r="Q131">
            <v>10000</v>
          </cell>
          <cell r="T131">
            <v>10000</v>
          </cell>
          <cell r="W131">
            <v>10000</v>
          </cell>
          <cell r="Z131">
            <v>10000</v>
          </cell>
          <cell r="AA131">
            <v>40000</v>
          </cell>
        </row>
        <row r="132">
          <cell r="D132" t="str">
            <v>C4011110712000</v>
          </cell>
          <cell r="E132" t="str">
            <v>C401 - PennTex Midstream Partners, L.P.</v>
          </cell>
          <cell r="F132" t="str">
            <v>Governance</v>
          </cell>
          <cell r="G132" t="str">
            <v>Travel Cost: Hotels, Etc.</v>
          </cell>
          <cell r="H132" t="str">
            <v xml:space="preserve">Travel &amp; facilities </v>
          </cell>
          <cell r="I132" t="str">
            <v>C401</v>
          </cell>
          <cell r="J132">
            <v>1110</v>
          </cell>
          <cell r="K132">
            <v>712000</v>
          </cell>
          <cell r="L132" t="str">
            <v>Employee Expenses</v>
          </cell>
          <cell r="M132" t="str">
            <v>Legal</v>
          </cell>
          <cell r="N132" t="str">
            <v>G&amp;A</v>
          </cell>
          <cell r="Q132">
            <v>13750</v>
          </cell>
          <cell r="T132">
            <v>13750</v>
          </cell>
          <cell r="W132">
            <v>13750</v>
          </cell>
          <cell r="Z132">
            <v>13750</v>
          </cell>
          <cell r="AA132">
            <v>55000</v>
          </cell>
        </row>
        <row r="133">
          <cell r="D133" t="str">
            <v>C4011110721000</v>
          </cell>
          <cell r="E133" t="str">
            <v>C401 - PennTex Midstream Partners, L.P.</v>
          </cell>
          <cell r="F133" t="str">
            <v>Governance</v>
          </cell>
          <cell r="G133" t="str">
            <v>Professional Services</v>
          </cell>
          <cell r="H133" t="str">
            <v>Internal Controls</v>
          </cell>
          <cell r="I133" t="str">
            <v>C401</v>
          </cell>
          <cell r="J133">
            <v>1110</v>
          </cell>
          <cell r="K133">
            <v>721000</v>
          </cell>
          <cell r="L133" t="str">
            <v>Contractors/Professional Services</v>
          </cell>
          <cell r="M133" t="str">
            <v>Legal</v>
          </cell>
          <cell r="N133" t="str">
            <v>G&amp;A</v>
          </cell>
          <cell r="S133">
            <v>25000</v>
          </cell>
          <cell r="T133">
            <v>25000</v>
          </cell>
          <cell r="U133">
            <v>25000</v>
          </cell>
          <cell r="V133">
            <v>25000</v>
          </cell>
          <cell r="W133">
            <v>25000</v>
          </cell>
          <cell r="X133">
            <v>25000</v>
          </cell>
          <cell r="Y133">
            <v>25000</v>
          </cell>
          <cell r="Z133">
            <v>25000</v>
          </cell>
          <cell r="AA133">
            <v>200000</v>
          </cell>
        </row>
        <row r="134">
          <cell r="D134" t="str">
            <v>C4011110723000</v>
          </cell>
          <cell r="E134" t="str">
            <v>C401 - PennTex Midstream Partners, L.P.</v>
          </cell>
          <cell r="F134" t="str">
            <v>Governance</v>
          </cell>
          <cell r="G134" t="str">
            <v>Office Supplies</v>
          </cell>
          <cell r="H134" t="str">
            <v>BOD Supplies</v>
          </cell>
          <cell r="I134" t="str">
            <v>C401</v>
          </cell>
          <cell r="J134">
            <v>1110</v>
          </cell>
          <cell r="K134">
            <v>723000</v>
          </cell>
          <cell r="L134" t="str">
            <v>Materials &amp; Supplies</v>
          </cell>
          <cell r="M134" t="str">
            <v>Legal</v>
          </cell>
          <cell r="N134" t="str">
            <v>G&amp;A</v>
          </cell>
          <cell r="Q134">
            <v>500</v>
          </cell>
          <cell r="T134">
            <v>500</v>
          </cell>
          <cell r="W134">
            <v>500</v>
          </cell>
          <cell r="Z134">
            <v>500</v>
          </cell>
          <cell r="AA134">
            <v>2000</v>
          </cell>
        </row>
        <row r="135">
          <cell r="D135" t="str">
            <v>C4011110730000</v>
          </cell>
          <cell r="E135" t="str">
            <v>C401 - PennTex Midstream Partners, L.P.</v>
          </cell>
          <cell r="F135" t="str">
            <v>Governance</v>
          </cell>
          <cell r="G135" t="str">
            <v>Fees &amp; Permits</v>
          </cell>
          <cell r="H135" t="str">
            <v>Director Fees cash 3@$100</v>
          </cell>
          <cell r="I135" t="str">
            <v>C401</v>
          </cell>
          <cell r="J135">
            <v>1110</v>
          </cell>
          <cell r="K135">
            <v>730000</v>
          </cell>
          <cell r="L135" t="str">
            <v>Other Expenses</v>
          </cell>
          <cell r="M135" t="str">
            <v>Legal</v>
          </cell>
          <cell r="N135" t="str">
            <v>G&amp;A</v>
          </cell>
          <cell r="Q135">
            <v>25000</v>
          </cell>
          <cell r="S135">
            <v>15277.777777777777</v>
          </cell>
          <cell r="T135">
            <v>90278</v>
          </cell>
          <cell r="U135">
            <v>15277.777777777777</v>
          </cell>
          <cell r="V135">
            <v>15277.777777777777</v>
          </cell>
          <cell r="W135">
            <v>90278</v>
          </cell>
          <cell r="X135">
            <v>15277.777777777777</v>
          </cell>
          <cell r="Y135">
            <v>15277.777777777777</v>
          </cell>
          <cell r="Z135">
            <v>86111</v>
          </cell>
          <cell r="AA135">
            <v>368055.88888888888</v>
          </cell>
        </row>
        <row r="136">
          <cell r="D136" t="str">
            <v>C4011110730000</v>
          </cell>
          <cell r="E136" t="str">
            <v>C401 - PennTex Midstream Partners, L.P.</v>
          </cell>
          <cell r="F136" t="str">
            <v>Governance</v>
          </cell>
          <cell r="G136" t="str">
            <v>Fees &amp; Permits</v>
          </cell>
          <cell r="H136" t="str">
            <v>Director Fees stk 3@$100 - 3yr vesting</v>
          </cell>
          <cell r="I136" t="str">
            <v>C401</v>
          </cell>
          <cell r="J136">
            <v>1110</v>
          </cell>
          <cell r="K136">
            <v>730000</v>
          </cell>
          <cell r="L136" t="str">
            <v>Other Expenses</v>
          </cell>
          <cell r="M136" t="str">
            <v>Legal</v>
          </cell>
          <cell r="N136" t="str">
            <v>G&amp;A</v>
          </cell>
          <cell r="AA136">
            <v>0</v>
          </cell>
        </row>
        <row r="137">
          <cell r="D137" t="str">
            <v>C1001120721000</v>
          </cell>
          <cell r="E137" t="str">
            <v>C100 - PennTex Midstream Partners LLC (Corporate)</v>
          </cell>
          <cell r="F137" t="str">
            <v>Public Affairs</v>
          </cell>
          <cell r="G137" t="str">
            <v>Professional Services</v>
          </cell>
          <cell r="H137" t="str">
            <v>Lavelle PR Group</v>
          </cell>
          <cell r="I137" t="str">
            <v>C100</v>
          </cell>
          <cell r="J137">
            <v>1120</v>
          </cell>
          <cell r="K137">
            <v>721000</v>
          </cell>
          <cell r="L137" t="str">
            <v>Contractors/Professional Services</v>
          </cell>
          <cell r="M137" t="str">
            <v>Administration</v>
          </cell>
          <cell r="N137" t="str">
            <v>G&amp;A</v>
          </cell>
          <cell r="O137">
            <v>3500</v>
          </cell>
          <cell r="P137">
            <v>3500</v>
          </cell>
          <cell r="Q137">
            <v>3500</v>
          </cell>
          <cell r="R137">
            <v>3500</v>
          </cell>
          <cell r="S137">
            <v>3500</v>
          </cell>
          <cell r="T137">
            <v>3500</v>
          </cell>
          <cell r="U137">
            <v>3500</v>
          </cell>
          <cell r="V137">
            <v>3500</v>
          </cell>
          <cell r="W137">
            <v>3500</v>
          </cell>
          <cell r="X137">
            <v>3500</v>
          </cell>
          <cell r="Y137">
            <v>3500</v>
          </cell>
          <cell r="Z137">
            <v>3500</v>
          </cell>
          <cell r="AA137">
            <v>42000</v>
          </cell>
        </row>
        <row r="138">
          <cell r="D138" t="str">
            <v>C1001120724000</v>
          </cell>
          <cell r="E138" t="str">
            <v>C100 - PennTex Midstream Partners LLC (Corporate)</v>
          </cell>
          <cell r="F138" t="str">
            <v>Public Affairs</v>
          </cell>
          <cell r="G138" t="str">
            <v>Materials and Parts</v>
          </cell>
          <cell r="H138" t="str">
            <v>Pipeline Awareness</v>
          </cell>
          <cell r="I138" t="str">
            <v>C100</v>
          </cell>
          <cell r="J138">
            <v>1120</v>
          </cell>
          <cell r="K138">
            <v>724000</v>
          </cell>
          <cell r="L138" t="str">
            <v>Materials &amp; Supplies</v>
          </cell>
          <cell r="M138" t="str">
            <v>Administration</v>
          </cell>
          <cell r="N138" t="str">
            <v>G&amp;A</v>
          </cell>
          <cell r="O138">
            <v>2500</v>
          </cell>
          <cell r="P138">
            <v>2500</v>
          </cell>
          <cell r="Q138">
            <v>2500</v>
          </cell>
          <cell r="R138">
            <v>2500</v>
          </cell>
          <cell r="S138">
            <v>2500</v>
          </cell>
          <cell r="T138">
            <v>2500</v>
          </cell>
          <cell r="U138">
            <v>2500</v>
          </cell>
          <cell r="V138">
            <v>2500</v>
          </cell>
          <cell r="W138">
            <v>2500</v>
          </cell>
          <cell r="X138">
            <v>2500</v>
          </cell>
          <cell r="Y138">
            <v>2500</v>
          </cell>
          <cell r="Z138">
            <v>2500</v>
          </cell>
          <cell r="AA138">
            <v>30000</v>
          </cell>
        </row>
        <row r="139">
          <cell r="D139" t="str">
            <v>C1001120739000</v>
          </cell>
          <cell r="E139" t="str">
            <v>C100 - PennTex Midstream Partners LLC (Corporate)</v>
          </cell>
          <cell r="F139" t="str">
            <v>Public Affairs</v>
          </cell>
          <cell r="G139" t="str">
            <v>Miscellaneous</v>
          </cell>
          <cell r="H139" t="str">
            <v>Charitable Donations</v>
          </cell>
          <cell r="I139" t="str">
            <v>C100</v>
          </cell>
          <cell r="J139">
            <v>1120</v>
          </cell>
          <cell r="K139">
            <v>739000</v>
          </cell>
          <cell r="L139" t="str">
            <v>Other Expenses</v>
          </cell>
          <cell r="M139" t="str">
            <v>Administration</v>
          </cell>
          <cell r="N139" t="str">
            <v>G&amp;A</v>
          </cell>
          <cell r="Q139">
            <v>10000</v>
          </cell>
          <cell r="T139">
            <v>10000</v>
          </cell>
          <cell r="W139">
            <v>10000</v>
          </cell>
          <cell r="Z139">
            <v>10000</v>
          </cell>
          <cell r="AA139">
            <v>40000</v>
          </cell>
        </row>
        <row r="140">
          <cell r="D140" t="str">
            <v>C3601120724000</v>
          </cell>
          <cell r="E140" t="str">
            <v>C360 - PennTex North Louisiana Operating, LLC</v>
          </cell>
          <cell r="F140" t="str">
            <v>Public Affairs</v>
          </cell>
          <cell r="G140" t="str">
            <v>Materials and Parts</v>
          </cell>
          <cell r="H140" t="str">
            <v>Local Outreach Materials</v>
          </cell>
          <cell r="I140" t="str">
            <v>C360</v>
          </cell>
          <cell r="J140">
            <v>1120</v>
          </cell>
          <cell r="K140">
            <v>724000</v>
          </cell>
          <cell r="L140" t="str">
            <v>Materials &amp; Supplies</v>
          </cell>
          <cell r="M140" t="str">
            <v>Administration</v>
          </cell>
          <cell r="N140" t="str">
            <v>G&amp;A</v>
          </cell>
          <cell r="O140">
            <v>400</v>
          </cell>
          <cell r="P140">
            <v>400</v>
          </cell>
          <cell r="Q140">
            <v>400</v>
          </cell>
          <cell r="R140">
            <v>400</v>
          </cell>
          <cell r="S140">
            <v>400</v>
          </cell>
          <cell r="T140">
            <v>400</v>
          </cell>
          <cell r="U140">
            <v>400</v>
          </cell>
          <cell r="V140">
            <v>400</v>
          </cell>
          <cell r="W140">
            <v>400</v>
          </cell>
          <cell r="X140">
            <v>400</v>
          </cell>
          <cell r="Y140">
            <v>400</v>
          </cell>
          <cell r="Z140">
            <v>400</v>
          </cell>
          <cell r="AA140">
            <v>4800</v>
          </cell>
        </row>
        <row r="141">
          <cell r="D141" t="str">
            <v>C4011120721000</v>
          </cell>
          <cell r="E141" t="str">
            <v>C401 - PennTex Midstream Partners, L.P.</v>
          </cell>
          <cell r="F141" t="str">
            <v>Public Affairs</v>
          </cell>
          <cell r="G141" t="str">
            <v>Professional Services</v>
          </cell>
          <cell r="H141" t="str">
            <v>Website - Phase II - IPO/IR/Employee Intranet</v>
          </cell>
          <cell r="I141" t="str">
            <v>C401</v>
          </cell>
          <cell r="J141">
            <v>1120</v>
          </cell>
          <cell r="K141">
            <v>721000</v>
          </cell>
          <cell r="L141" t="str">
            <v>Contractors/Professional Services</v>
          </cell>
          <cell r="M141" t="str">
            <v>Administration</v>
          </cell>
          <cell r="N141" t="str">
            <v>G&amp;A</v>
          </cell>
          <cell r="AA141">
            <v>0</v>
          </cell>
        </row>
        <row r="142">
          <cell r="D142" t="str">
            <v>C4011030712000</v>
          </cell>
          <cell r="E142" t="str">
            <v>C401 - PennTex Midstream Partners, L.P.</v>
          </cell>
          <cell r="F142" t="str">
            <v>Finance</v>
          </cell>
          <cell r="G142" t="str">
            <v>Travel Cost: Hotels, Etc.</v>
          </cell>
          <cell r="H142" t="str">
            <v>Bank and finance mtgs</v>
          </cell>
          <cell r="I142" t="str">
            <v>C401</v>
          </cell>
          <cell r="J142">
            <v>1030</v>
          </cell>
          <cell r="K142">
            <v>712000</v>
          </cell>
          <cell r="L142" t="str">
            <v>Employee Expenses</v>
          </cell>
          <cell r="M142" t="str">
            <v>Finance</v>
          </cell>
          <cell r="N142" t="str">
            <v>G&amp;A</v>
          </cell>
          <cell r="S142">
            <v>10000</v>
          </cell>
          <cell r="T142">
            <v>10000</v>
          </cell>
          <cell r="U142">
            <v>10000</v>
          </cell>
          <cell r="V142">
            <v>10000</v>
          </cell>
          <cell r="W142">
            <v>10000</v>
          </cell>
          <cell r="X142">
            <v>10000</v>
          </cell>
          <cell r="Y142">
            <v>10000</v>
          </cell>
          <cell r="Z142">
            <v>10000</v>
          </cell>
          <cell r="AA142">
            <v>80000</v>
          </cell>
        </row>
        <row r="143">
          <cell r="D143" t="str">
            <v>C4011130716000</v>
          </cell>
          <cell r="E143" t="str">
            <v>C401 - PennTex Midstream Partners, L.P.</v>
          </cell>
          <cell r="F143" t="str">
            <v>Investor Relations</v>
          </cell>
          <cell r="G143" t="str">
            <v>Entertainment - Clients/Customers</v>
          </cell>
          <cell r="H143" t="str">
            <v>Conferences and Investor mtgs</v>
          </cell>
          <cell r="I143" t="str">
            <v>C401</v>
          </cell>
          <cell r="J143">
            <v>1130</v>
          </cell>
          <cell r="K143">
            <v>716000</v>
          </cell>
          <cell r="L143" t="str">
            <v>Employee Expenses</v>
          </cell>
          <cell r="M143" t="str">
            <v>Finance</v>
          </cell>
          <cell r="N143" t="str">
            <v>G&amp;A</v>
          </cell>
          <cell r="S143">
            <v>10000</v>
          </cell>
          <cell r="T143">
            <v>10000</v>
          </cell>
          <cell r="U143">
            <v>5000</v>
          </cell>
          <cell r="V143">
            <v>5000</v>
          </cell>
          <cell r="W143">
            <v>5000</v>
          </cell>
          <cell r="X143">
            <v>5000</v>
          </cell>
          <cell r="Y143">
            <v>5000</v>
          </cell>
          <cell r="Z143">
            <v>5000</v>
          </cell>
          <cell r="AA143">
            <v>50000</v>
          </cell>
        </row>
        <row r="144">
          <cell r="D144" t="str">
            <v>C4011130721000</v>
          </cell>
          <cell r="E144" t="str">
            <v>C401 - PennTex Midstream Partners, L.P.</v>
          </cell>
          <cell r="F144" t="str">
            <v>Investor Relations</v>
          </cell>
          <cell r="G144" t="str">
            <v>Professional Services</v>
          </cell>
          <cell r="H144" t="str">
            <v xml:space="preserve">Market Data Providers </v>
          </cell>
          <cell r="I144" t="str">
            <v>C401</v>
          </cell>
          <cell r="J144">
            <v>1130</v>
          </cell>
          <cell r="K144">
            <v>721000</v>
          </cell>
          <cell r="L144" t="str">
            <v>Contractors/Professional Services</v>
          </cell>
          <cell r="M144" t="str">
            <v>Finance</v>
          </cell>
          <cell r="N144" t="str">
            <v>G&amp;A</v>
          </cell>
          <cell r="S144">
            <v>150000</v>
          </cell>
          <cell r="AA144">
            <v>150000</v>
          </cell>
        </row>
        <row r="145">
          <cell r="D145" t="str">
            <v>C4011130721000</v>
          </cell>
          <cell r="E145" t="str">
            <v>C401 - PennTex Midstream Partners, L.P.</v>
          </cell>
          <cell r="F145" t="str">
            <v>Investor Relations</v>
          </cell>
          <cell r="G145" t="str">
            <v>Professional Services</v>
          </cell>
          <cell r="H145" t="str">
            <v xml:space="preserve">Investor Relations </v>
          </cell>
          <cell r="I145" t="str">
            <v>C401</v>
          </cell>
          <cell r="J145">
            <v>1130</v>
          </cell>
          <cell r="K145">
            <v>721000</v>
          </cell>
          <cell r="L145" t="str">
            <v>Contractors/Professional Services</v>
          </cell>
          <cell r="M145" t="str">
            <v>Finance</v>
          </cell>
          <cell r="N145" t="str">
            <v>G&amp;A</v>
          </cell>
          <cell r="AA145">
            <v>0</v>
          </cell>
        </row>
        <row r="146">
          <cell r="D146" t="str">
            <v>C4011130730000</v>
          </cell>
          <cell r="E146" t="str">
            <v>C401 - PennTex Midstream Partners, L.P.</v>
          </cell>
          <cell r="F146" t="str">
            <v>Investor Relations</v>
          </cell>
          <cell r="G146" t="str">
            <v>Fees &amp; Permits</v>
          </cell>
          <cell r="H146" t="str">
            <v>National Association of Publically traded Partnerships</v>
          </cell>
          <cell r="I146" t="str">
            <v>C401</v>
          </cell>
          <cell r="J146">
            <v>1130</v>
          </cell>
          <cell r="K146">
            <v>730000</v>
          </cell>
          <cell r="L146" t="str">
            <v>Other Expenses</v>
          </cell>
          <cell r="M146" t="str">
            <v>Finance</v>
          </cell>
          <cell r="N146" t="str">
            <v>G&amp;A</v>
          </cell>
          <cell r="S146">
            <v>20000</v>
          </cell>
          <cell r="AA146">
            <v>20000</v>
          </cell>
        </row>
        <row r="147">
          <cell r="D147" t="str">
            <v>C2502000701000</v>
          </cell>
          <cell r="E147" t="str">
            <v>C250 - PennTex Permian LLC</v>
          </cell>
          <cell r="F147" t="str">
            <v>Pecos Gathering system</v>
          </cell>
          <cell r="G147" t="str">
            <v>Payroll</v>
          </cell>
          <cell r="I147" t="str">
            <v>C250</v>
          </cell>
          <cell r="J147">
            <v>2000</v>
          </cell>
          <cell r="K147">
            <v>701000</v>
          </cell>
          <cell r="L147" t="str">
            <v>Payroll</v>
          </cell>
          <cell r="M147" t="str">
            <v>Permian</v>
          </cell>
          <cell r="N147" t="str">
            <v>O&amp;M</v>
          </cell>
          <cell r="O147">
            <v>74783</v>
          </cell>
          <cell r="P147">
            <v>74783</v>
          </cell>
          <cell r="Q147">
            <v>74783</v>
          </cell>
          <cell r="R147">
            <v>74783</v>
          </cell>
          <cell r="S147">
            <v>74783</v>
          </cell>
          <cell r="T147">
            <v>74783</v>
          </cell>
          <cell r="U147">
            <v>74783</v>
          </cell>
          <cell r="V147">
            <v>74783</v>
          </cell>
          <cell r="W147">
            <v>74783</v>
          </cell>
          <cell r="X147">
            <v>74783</v>
          </cell>
          <cell r="Y147">
            <v>74783</v>
          </cell>
          <cell r="Z147">
            <v>74783</v>
          </cell>
          <cell r="AA147">
            <v>897396</v>
          </cell>
        </row>
        <row r="148">
          <cell r="D148" t="str">
            <v>C2502000706000</v>
          </cell>
          <cell r="E148" t="str">
            <v>C250 - PennTex Permian LLC</v>
          </cell>
          <cell r="F148" t="str">
            <v>Pecos Gathering system</v>
          </cell>
          <cell r="G148" t="str">
            <v>Bonus - HR ONLY</v>
          </cell>
          <cell r="H148" t="str">
            <v>Sign on bonus</v>
          </cell>
          <cell r="I148" t="str">
            <v>C250</v>
          </cell>
          <cell r="J148">
            <v>2000</v>
          </cell>
          <cell r="K148">
            <v>706000</v>
          </cell>
          <cell r="L148" t="str">
            <v>Benefits</v>
          </cell>
          <cell r="M148" t="str">
            <v>Permian</v>
          </cell>
          <cell r="N148" t="str">
            <v>O&amp;M</v>
          </cell>
          <cell r="AA148">
            <v>0</v>
          </cell>
        </row>
        <row r="149">
          <cell r="D149" t="str">
            <v>C2502000718000</v>
          </cell>
          <cell r="E149" t="str">
            <v>C250 - PennTex Permian LLC</v>
          </cell>
          <cell r="F149" t="str">
            <v>Pecos Gathering system</v>
          </cell>
          <cell r="G149" t="str">
            <v>Meals: Off Premise</v>
          </cell>
          <cell r="I149" t="str">
            <v>C250</v>
          </cell>
          <cell r="J149">
            <v>2000</v>
          </cell>
          <cell r="K149">
            <v>718000</v>
          </cell>
          <cell r="L149" t="str">
            <v>Employee Expenses</v>
          </cell>
          <cell r="M149" t="str">
            <v>Permian</v>
          </cell>
          <cell r="N149" t="str">
            <v>O&amp;M</v>
          </cell>
          <cell r="O149">
            <v>1500</v>
          </cell>
          <cell r="P149">
            <v>1500</v>
          </cell>
          <cell r="Q149">
            <v>1500</v>
          </cell>
          <cell r="R149">
            <v>1500</v>
          </cell>
          <cell r="S149">
            <v>1500</v>
          </cell>
          <cell r="T149">
            <v>1500</v>
          </cell>
          <cell r="U149">
            <v>1500</v>
          </cell>
          <cell r="V149">
            <v>1500</v>
          </cell>
          <cell r="W149">
            <v>1500</v>
          </cell>
          <cell r="X149">
            <v>1500</v>
          </cell>
          <cell r="Y149">
            <v>1500</v>
          </cell>
          <cell r="Z149">
            <v>1500</v>
          </cell>
          <cell r="AA149">
            <v>18000</v>
          </cell>
        </row>
        <row r="150">
          <cell r="D150" t="str">
            <v>C2502000720000</v>
          </cell>
          <cell r="E150" t="str">
            <v>C250 - PennTex Permian LLC</v>
          </cell>
          <cell r="F150" t="str">
            <v>Pecos Gathering system</v>
          </cell>
          <cell r="G150" t="str">
            <v>Contractors</v>
          </cell>
          <cell r="I150" t="str">
            <v>C250</v>
          </cell>
          <cell r="J150">
            <v>2000</v>
          </cell>
          <cell r="K150">
            <v>720000</v>
          </cell>
          <cell r="L150" t="str">
            <v>Contractors/Professional Services</v>
          </cell>
          <cell r="M150" t="str">
            <v>Permian</v>
          </cell>
          <cell r="N150" t="str">
            <v>O&amp;M</v>
          </cell>
          <cell r="O150">
            <v>3000</v>
          </cell>
          <cell r="P150">
            <v>3000</v>
          </cell>
          <cell r="Q150">
            <v>3000</v>
          </cell>
          <cell r="R150">
            <v>3000</v>
          </cell>
          <cell r="S150">
            <v>3000</v>
          </cell>
          <cell r="T150">
            <v>3000</v>
          </cell>
          <cell r="U150">
            <v>3000</v>
          </cell>
          <cell r="V150">
            <v>3000</v>
          </cell>
          <cell r="W150">
            <v>3000</v>
          </cell>
          <cell r="X150">
            <v>3000</v>
          </cell>
          <cell r="Y150">
            <v>3000</v>
          </cell>
          <cell r="Z150">
            <v>3000</v>
          </cell>
          <cell r="AA150">
            <v>36000</v>
          </cell>
        </row>
        <row r="151">
          <cell r="D151" t="str">
            <v>C2502000721000</v>
          </cell>
          <cell r="E151" t="str">
            <v>C250 - PennTex Permian LLC</v>
          </cell>
          <cell r="F151" t="str">
            <v>Pecos Gathering system</v>
          </cell>
          <cell r="G151" t="str">
            <v>Professional Services</v>
          </cell>
          <cell r="I151" t="str">
            <v>C250</v>
          </cell>
          <cell r="J151">
            <v>2000</v>
          </cell>
          <cell r="K151">
            <v>721000</v>
          </cell>
          <cell r="L151" t="str">
            <v>Contractors/Professional Services</v>
          </cell>
          <cell r="M151" t="str">
            <v>Permian</v>
          </cell>
          <cell r="N151" t="str">
            <v>O&amp;M</v>
          </cell>
          <cell r="O151">
            <v>3000</v>
          </cell>
          <cell r="P151">
            <v>3000</v>
          </cell>
          <cell r="Q151">
            <v>3000</v>
          </cell>
          <cell r="R151">
            <v>3000</v>
          </cell>
          <cell r="S151">
            <v>3000</v>
          </cell>
          <cell r="T151">
            <v>3000</v>
          </cell>
          <cell r="U151">
            <v>3000</v>
          </cell>
          <cell r="V151">
            <v>3000</v>
          </cell>
          <cell r="W151">
            <v>3000</v>
          </cell>
          <cell r="X151">
            <v>3000</v>
          </cell>
          <cell r="Y151">
            <v>3000</v>
          </cell>
          <cell r="Z151">
            <v>3000</v>
          </cell>
          <cell r="AA151">
            <v>36000</v>
          </cell>
        </row>
        <row r="152">
          <cell r="D152" t="str">
            <v>C2502000723000</v>
          </cell>
          <cell r="E152" t="str">
            <v>C250 - PennTex Permian LLC</v>
          </cell>
          <cell r="F152" t="str">
            <v>Pecos Gathering system</v>
          </cell>
          <cell r="G152" t="str">
            <v>Office Supplies</v>
          </cell>
          <cell r="I152" t="str">
            <v>C250</v>
          </cell>
          <cell r="J152">
            <v>2000</v>
          </cell>
          <cell r="K152">
            <v>723000</v>
          </cell>
          <cell r="L152" t="str">
            <v>Materials &amp; Supplies</v>
          </cell>
          <cell r="M152" t="str">
            <v>Permian</v>
          </cell>
          <cell r="N152" t="str">
            <v>O&amp;M</v>
          </cell>
          <cell r="O152">
            <v>100</v>
          </cell>
          <cell r="P152">
            <v>100</v>
          </cell>
          <cell r="Q152">
            <v>100</v>
          </cell>
          <cell r="R152">
            <v>100</v>
          </cell>
          <cell r="S152">
            <v>100</v>
          </cell>
          <cell r="T152">
            <v>100</v>
          </cell>
          <cell r="U152">
            <v>100</v>
          </cell>
          <cell r="V152">
            <v>100</v>
          </cell>
          <cell r="W152">
            <v>100</v>
          </cell>
          <cell r="X152">
            <v>100</v>
          </cell>
          <cell r="Y152">
            <v>100</v>
          </cell>
          <cell r="Z152">
            <v>100</v>
          </cell>
          <cell r="AA152">
            <v>1200</v>
          </cell>
        </row>
        <row r="153">
          <cell r="D153" t="str">
            <v>C2502000724000</v>
          </cell>
          <cell r="E153" t="str">
            <v>C250 - PennTex Permian LLC</v>
          </cell>
          <cell r="F153" t="str">
            <v>Pecos Gathering system</v>
          </cell>
          <cell r="G153" t="str">
            <v>Materials and Parts</v>
          </cell>
          <cell r="H153" t="str">
            <v>Parts &amp; materials</v>
          </cell>
          <cell r="I153" t="str">
            <v>C250</v>
          </cell>
          <cell r="J153">
            <v>2000</v>
          </cell>
          <cell r="K153">
            <v>724000</v>
          </cell>
          <cell r="L153" t="str">
            <v>Materials &amp; Supplies</v>
          </cell>
          <cell r="M153" t="str">
            <v>Permian</v>
          </cell>
          <cell r="N153" t="str">
            <v>O&amp;M</v>
          </cell>
          <cell r="O153">
            <v>31500</v>
          </cell>
          <cell r="P153">
            <v>31500</v>
          </cell>
          <cell r="Q153">
            <v>31500</v>
          </cell>
          <cell r="R153">
            <v>31500</v>
          </cell>
          <cell r="S153">
            <v>31500</v>
          </cell>
          <cell r="T153">
            <v>31500</v>
          </cell>
          <cell r="U153">
            <v>31500</v>
          </cell>
          <cell r="V153">
            <v>31500</v>
          </cell>
          <cell r="W153">
            <v>31500</v>
          </cell>
          <cell r="X153">
            <v>31500</v>
          </cell>
          <cell r="Y153">
            <v>31500</v>
          </cell>
          <cell r="Z153">
            <v>31500</v>
          </cell>
          <cell r="AA153">
            <v>378000</v>
          </cell>
        </row>
        <row r="154">
          <cell r="D154" t="str">
            <v>C2502000724000</v>
          </cell>
          <cell r="E154" t="str">
            <v>C250 - PennTex Permian LLC</v>
          </cell>
          <cell r="F154" t="str">
            <v>Pecos Gathering system</v>
          </cell>
          <cell r="G154" t="str">
            <v>Materials and Parts</v>
          </cell>
          <cell r="H154" t="str">
            <v>Expendables supplies</v>
          </cell>
          <cell r="I154" t="str">
            <v>C250</v>
          </cell>
          <cell r="J154">
            <v>2000</v>
          </cell>
          <cell r="K154">
            <v>724000</v>
          </cell>
          <cell r="L154" t="str">
            <v>Materials &amp; Supplies</v>
          </cell>
          <cell r="M154" t="str">
            <v>Permian</v>
          </cell>
          <cell r="N154" t="str">
            <v>O&amp;M</v>
          </cell>
          <cell r="AA154">
            <v>0</v>
          </cell>
        </row>
        <row r="155">
          <cell r="D155" t="str">
            <v>C2502000724000</v>
          </cell>
          <cell r="E155" t="str">
            <v>C250 - PennTex Permian LLC</v>
          </cell>
          <cell r="F155" t="str">
            <v>Pecos Gathering system</v>
          </cell>
          <cell r="G155" t="str">
            <v>Materials and Parts</v>
          </cell>
          <cell r="H155" t="str">
            <v>Pipe valves &amp; fittings</v>
          </cell>
          <cell r="I155" t="str">
            <v>C250</v>
          </cell>
          <cell r="J155">
            <v>2000</v>
          </cell>
          <cell r="K155">
            <v>724000</v>
          </cell>
          <cell r="L155" t="str">
            <v>Materials &amp; Supplies</v>
          </cell>
          <cell r="M155" t="str">
            <v>Permian</v>
          </cell>
          <cell r="N155" t="str">
            <v>O&amp;M</v>
          </cell>
          <cell r="AA155">
            <v>0</v>
          </cell>
        </row>
        <row r="156">
          <cell r="D156" t="str">
            <v>C2502000724000</v>
          </cell>
          <cell r="E156" t="str">
            <v>C250 - PennTex Permian LLC</v>
          </cell>
          <cell r="F156" t="str">
            <v>Pecos Gathering system</v>
          </cell>
          <cell r="G156" t="str">
            <v>Materials and Parts</v>
          </cell>
          <cell r="H156" t="str">
            <v>Instrumentation &amp; Controls</v>
          </cell>
          <cell r="I156" t="str">
            <v>C250</v>
          </cell>
          <cell r="J156">
            <v>2000</v>
          </cell>
          <cell r="K156">
            <v>724000</v>
          </cell>
          <cell r="L156" t="str">
            <v>Materials &amp; Supplies</v>
          </cell>
          <cell r="M156" t="str">
            <v>Permian</v>
          </cell>
          <cell r="N156" t="str">
            <v>O&amp;M</v>
          </cell>
          <cell r="AA156">
            <v>0</v>
          </cell>
        </row>
        <row r="157">
          <cell r="D157" t="str">
            <v>C2502000724000</v>
          </cell>
          <cell r="E157" t="str">
            <v>C250 - PennTex Permian LLC</v>
          </cell>
          <cell r="F157" t="str">
            <v>Pecos Gathering system</v>
          </cell>
          <cell r="G157" t="str">
            <v>Materials and Parts</v>
          </cell>
          <cell r="H157" t="str">
            <v>Compressor parts &amp; supplies</v>
          </cell>
          <cell r="I157" t="str">
            <v>C250</v>
          </cell>
          <cell r="J157">
            <v>2000</v>
          </cell>
          <cell r="K157">
            <v>724000</v>
          </cell>
          <cell r="L157" t="str">
            <v>Materials &amp; Supplies</v>
          </cell>
          <cell r="M157" t="str">
            <v>Permian</v>
          </cell>
          <cell r="N157" t="str">
            <v>O&amp;M</v>
          </cell>
          <cell r="AA157">
            <v>0</v>
          </cell>
        </row>
        <row r="158">
          <cell r="D158" t="str">
            <v>C2502000724000</v>
          </cell>
          <cell r="E158" t="str">
            <v>C250 - PennTex Permian LLC</v>
          </cell>
          <cell r="F158" t="str">
            <v>Pecos Gathering system</v>
          </cell>
          <cell r="G158" t="str">
            <v>Materials and Parts</v>
          </cell>
          <cell r="H158" t="str">
            <v>Pump parts &amp; supplies</v>
          </cell>
          <cell r="I158" t="str">
            <v>C250</v>
          </cell>
          <cell r="J158">
            <v>2000</v>
          </cell>
          <cell r="K158">
            <v>724000</v>
          </cell>
          <cell r="L158" t="str">
            <v>Materials &amp; Supplies</v>
          </cell>
          <cell r="M158" t="str">
            <v>Permian</v>
          </cell>
          <cell r="N158" t="str">
            <v>O&amp;M</v>
          </cell>
          <cell r="AA158">
            <v>0</v>
          </cell>
        </row>
        <row r="159">
          <cell r="D159" t="str">
            <v>C2502000724000</v>
          </cell>
          <cell r="E159" t="str">
            <v>C250 - PennTex Permian LLC</v>
          </cell>
          <cell r="F159" t="str">
            <v>Pecos Gathering system</v>
          </cell>
          <cell r="G159" t="str">
            <v>Materials and Parts</v>
          </cell>
          <cell r="H159" t="str">
            <v>Electrical parts</v>
          </cell>
          <cell r="I159" t="str">
            <v>C250</v>
          </cell>
          <cell r="J159">
            <v>2000</v>
          </cell>
          <cell r="K159">
            <v>724000</v>
          </cell>
          <cell r="L159" t="str">
            <v>Materials &amp; Supplies</v>
          </cell>
          <cell r="M159" t="str">
            <v>Permian</v>
          </cell>
          <cell r="N159" t="str">
            <v>O&amp;M</v>
          </cell>
          <cell r="AA159">
            <v>0</v>
          </cell>
        </row>
        <row r="160">
          <cell r="D160" t="str">
            <v>C2502000724000</v>
          </cell>
          <cell r="E160" t="str">
            <v>C250 - PennTex Permian LLC</v>
          </cell>
          <cell r="F160" t="str">
            <v>Pecos Gathering system</v>
          </cell>
          <cell r="G160" t="str">
            <v>Materials and Parts</v>
          </cell>
          <cell r="H160" t="str">
            <v>Safety equipment &amp; supplies</v>
          </cell>
          <cell r="I160" t="str">
            <v>C250</v>
          </cell>
          <cell r="J160">
            <v>2000</v>
          </cell>
          <cell r="K160">
            <v>724000</v>
          </cell>
          <cell r="L160" t="str">
            <v>Materials &amp; Supplies</v>
          </cell>
          <cell r="M160" t="str">
            <v>Permian</v>
          </cell>
          <cell r="N160" t="str">
            <v>O&amp;M</v>
          </cell>
          <cell r="AA160">
            <v>0</v>
          </cell>
        </row>
        <row r="161">
          <cell r="D161" t="str">
            <v>C2502000724000</v>
          </cell>
          <cell r="E161" t="str">
            <v>C250 - PennTex Permian LLC</v>
          </cell>
          <cell r="F161" t="str">
            <v>Pecos Gathering system</v>
          </cell>
          <cell r="G161" t="str">
            <v>Materials and Parts</v>
          </cell>
          <cell r="H161" t="str">
            <v>Measurement parts &amp; materials</v>
          </cell>
          <cell r="I161" t="str">
            <v>C250</v>
          </cell>
          <cell r="J161">
            <v>2000</v>
          </cell>
          <cell r="K161">
            <v>724000</v>
          </cell>
          <cell r="L161" t="str">
            <v>Materials &amp; Supplies</v>
          </cell>
          <cell r="M161" t="str">
            <v>Permian</v>
          </cell>
          <cell r="N161" t="str">
            <v>O&amp;M</v>
          </cell>
          <cell r="AA161">
            <v>0</v>
          </cell>
        </row>
        <row r="162">
          <cell r="D162" t="str">
            <v>C2502000726000</v>
          </cell>
          <cell r="E162" t="str">
            <v>C250 - PennTex Permian LLC</v>
          </cell>
          <cell r="F162" t="str">
            <v>Pecos Gathering system</v>
          </cell>
          <cell r="G162" t="str">
            <v>Consumables</v>
          </cell>
          <cell r="H162" t="str">
            <v>Chemicals</v>
          </cell>
          <cell r="I162" t="str">
            <v>C250</v>
          </cell>
          <cell r="J162">
            <v>2000</v>
          </cell>
          <cell r="K162">
            <v>726000</v>
          </cell>
          <cell r="L162" t="str">
            <v>Materials &amp; Supplies</v>
          </cell>
          <cell r="M162" t="str">
            <v>Permian</v>
          </cell>
          <cell r="N162" t="str">
            <v>O&amp;M</v>
          </cell>
          <cell r="O162">
            <v>19000</v>
          </cell>
          <cell r="P162">
            <v>19000</v>
          </cell>
          <cell r="Q162">
            <v>19000</v>
          </cell>
          <cell r="R162">
            <v>19000</v>
          </cell>
          <cell r="S162">
            <v>19000</v>
          </cell>
          <cell r="T162">
            <v>19000</v>
          </cell>
          <cell r="U162">
            <v>19000</v>
          </cell>
          <cell r="V162">
            <v>19000</v>
          </cell>
          <cell r="W162">
            <v>19000</v>
          </cell>
          <cell r="X162">
            <v>19000</v>
          </cell>
          <cell r="Y162">
            <v>19000</v>
          </cell>
          <cell r="Z162">
            <v>19000</v>
          </cell>
          <cell r="AA162">
            <v>228000</v>
          </cell>
        </row>
        <row r="163">
          <cell r="D163" t="str">
            <v>C2502000726000</v>
          </cell>
          <cell r="E163" t="str">
            <v>C250 - PennTex Permian LLC</v>
          </cell>
          <cell r="F163" t="str">
            <v>Pecos Gathering system</v>
          </cell>
          <cell r="G163" t="str">
            <v>Consumables</v>
          </cell>
          <cell r="H163" t="str">
            <v>Lube Oil</v>
          </cell>
          <cell r="I163" t="str">
            <v>C250</v>
          </cell>
          <cell r="J163">
            <v>2000</v>
          </cell>
          <cell r="K163">
            <v>726000</v>
          </cell>
          <cell r="L163" t="str">
            <v>Materials &amp; Supplies</v>
          </cell>
          <cell r="M163" t="str">
            <v>Permian</v>
          </cell>
          <cell r="N163" t="str">
            <v>O&amp;M</v>
          </cell>
          <cell r="AA163">
            <v>0</v>
          </cell>
        </row>
        <row r="164">
          <cell r="D164" t="str">
            <v>C2502000727000</v>
          </cell>
          <cell r="E164" t="str">
            <v>C250 - PennTex Permian LLC</v>
          </cell>
          <cell r="F164" t="str">
            <v>Pecos Gathering system</v>
          </cell>
          <cell r="G164" t="str">
            <v>Utilities -  Communications</v>
          </cell>
          <cell r="I164" t="str">
            <v>C250</v>
          </cell>
          <cell r="J164">
            <v>2000</v>
          </cell>
          <cell r="K164">
            <v>727000</v>
          </cell>
          <cell r="L164" t="str">
            <v>Utilities - Communic</v>
          </cell>
          <cell r="M164" t="str">
            <v>Permian</v>
          </cell>
          <cell r="N164" t="str">
            <v>O&amp;M</v>
          </cell>
          <cell r="O164">
            <v>400</v>
          </cell>
          <cell r="P164">
            <v>400</v>
          </cell>
          <cell r="Q164">
            <v>400</v>
          </cell>
          <cell r="R164">
            <v>400</v>
          </cell>
          <cell r="S164">
            <v>400</v>
          </cell>
          <cell r="T164">
            <v>400</v>
          </cell>
          <cell r="U164">
            <v>400</v>
          </cell>
          <cell r="V164">
            <v>400</v>
          </cell>
          <cell r="W164">
            <v>400</v>
          </cell>
          <cell r="X164">
            <v>400</v>
          </cell>
          <cell r="Y164">
            <v>400</v>
          </cell>
          <cell r="Z164">
            <v>400</v>
          </cell>
          <cell r="AA164">
            <v>4800</v>
          </cell>
        </row>
        <row r="165">
          <cell r="D165" t="str">
            <v>C2502000727001</v>
          </cell>
          <cell r="E165" t="str">
            <v>C250 - PennTex Permian LLC</v>
          </cell>
          <cell r="F165" t="str">
            <v>Pecos Gathering system</v>
          </cell>
          <cell r="G165" t="str">
            <v>Utilities -  Electric O&amp;M</v>
          </cell>
          <cell r="I165" t="str">
            <v>C250</v>
          </cell>
          <cell r="J165">
            <v>2000</v>
          </cell>
          <cell r="K165">
            <v>727001</v>
          </cell>
          <cell r="L165" t="str">
            <v>Utilities-Electric-O</v>
          </cell>
          <cell r="M165" t="str">
            <v>Permian</v>
          </cell>
          <cell r="N165" t="str">
            <v>O&amp;M</v>
          </cell>
          <cell r="O165">
            <v>700</v>
          </cell>
          <cell r="P165">
            <v>700</v>
          </cell>
          <cell r="Q165">
            <v>700</v>
          </cell>
          <cell r="R165">
            <v>700</v>
          </cell>
          <cell r="S165">
            <v>700</v>
          </cell>
          <cell r="T165">
            <v>700</v>
          </cell>
          <cell r="U165">
            <v>700</v>
          </cell>
          <cell r="V165">
            <v>700</v>
          </cell>
          <cell r="W165">
            <v>700</v>
          </cell>
          <cell r="X165">
            <v>700</v>
          </cell>
          <cell r="Y165">
            <v>700</v>
          </cell>
          <cell r="Z165">
            <v>700</v>
          </cell>
          <cell r="AA165">
            <v>8400</v>
          </cell>
        </row>
        <row r="166">
          <cell r="D166" t="str">
            <v>C2502000728000</v>
          </cell>
          <cell r="E166" t="str">
            <v>C250 - PennTex Permian LLC</v>
          </cell>
          <cell r="F166" t="str">
            <v>Pecos Gathering system</v>
          </cell>
          <cell r="G166" t="str">
            <v>Equipment use - Vehicles</v>
          </cell>
          <cell r="H166" t="str">
            <v>Leases &amp; allowances</v>
          </cell>
          <cell r="I166" t="str">
            <v>C250</v>
          </cell>
          <cell r="J166">
            <v>2000</v>
          </cell>
          <cell r="K166">
            <v>728000</v>
          </cell>
          <cell r="L166" t="str">
            <v>Other Expenses</v>
          </cell>
          <cell r="M166" t="str">
            <v>Permian</v>
          </cell>
          <cell r="N166" t="str">
            <v>O&amp;M</v>
          </cell>
          <cell r="O166">
            <v>11000</v>
          </cell>
          <cell r="P166">
            <v>11000</v>
          </cell>
          <cell r="Q166">
            <v>11000</v>
          </cell>
          <cell r="R166">
            <v>11000</v>
          </cell>
          <cell r="S166">
            <v>11000</v>
          </cell>
          <cell r="T166">
            <v>11000</v>
          </cell>
          <cell r="U166">
            <v>11000</v>
          </cell>
          <cell r="V166">
            <v>11000</v>
          </cell>
          <cell r="W166">
            <v>11000</v>
          </cell>
          <cell r="X166">
            <v>11000</v>
          </cell>
          <cell r="Y166">
            <v>11000</v>
          </cell>
          <cell r="Z166">
            <v>11000</v>
          </cell>
          <cell r="AA166">
            <v>132000</v>
          </cell>
        </row>
        <row r="167">
          <cell r="D167" t="str">
            <v>C2502000728000</v>
          </cell>
          <cell r="E167" t="str">
            <v>C250 - PennTex Permian LLC</v>
          </cell>
          <cell r="F167" t="str">
            <v>Pecos Gathering system</v>
          </cell>
          <cell r="G167" t="str">
            <v>Equipment use - Vehicles</v>
          </cell>
          <cell r="H167" t="str">
            <v>Gasoline</v>
          </cell>
          <cell r="I167" t="str">
            <v>C250</v>
          </cell>
          <cell r="J167">
            <v>2000</v>
          </cell>
          <cell r="K167">
            <v>728000</v>
          </cell>
          <cell r="L167" t="str">
            <v>Other Expenses</v>
          </cell>
          <cell r="M167" t="str">
            <v>Permian</v>
          </cell>
          <cell r="N167" t="str">
            <v>O&amp;M</v>
          </cell>
          <cell r="AA167">
            <v>0</v>
          </cell>
        </row>
        <row r="168">
          <cell r="D168" t="str">
            <v>C2502000728000</v>
          </cell>
          <cell r="E168" t="str">
            <v>C250 - PennTex Permian LLC</v>
          </cell>
          <cell r="F168" t="str">
            <v>Pecos Gathering system</v>
          </cell>
          <cell r="G168" t="str">
            <v>Equipment use - Vehicles</v>
          </cell>
          <cell r="H168" t="str">
            <v>Maintenance</v>
          </cell>
          <cell r="I168" t="str">
            <v>C250</v>
          </cell>
          <cell r="J168">
            <v>2000</v>
          </cell>
          <cell r="K168">
            <v>728000</v>
          </cell>
          <cell r="L168" t="str">
            <v>Other Expenses</v>
          </cell>
          <cell r="M168" t="str">
            <v>Permian</v>
          </cell>
          <cell r="N168" t="str">
            <v>O&amp;M</v>
          </cell>
          <cell r="AA168">
            <v>0</v>
          </cell>
        </row>
        <row r="169">
          <cell r="D169" t="str">
            <v>C2502000729000</v>
          </cell>
          <cell r="E169" t="str">
            <v>C250 - PennTex Permian LLC</v>
          </cell>
          <cell r="F169" t="str">
            <v>Pecos Gathering system</v>
          </cell>
          <cell r="G169" t="str">
            <v>Rents &amp; Leases</v>
          </cell>
          <cell r="I169" t="str">
            <v>C250</v>
          </cell>
          <cell r="J169">
            <v>2000</v>
          </cell>
          <cell r="K169">
            <v>729000</v>
          </cell>
          <cell r="L169" t="str">
            <v>Other Expenses</v>
          </cell>
          <cell r="M169" t="str">
            <v>Permian</v>
          </cell>
          <cell r="N169" t="str">
            <v>O&amp;M</v>
          </cell>
          <cell r="O169">
            <v>2500</v>
          </cell>
          <cell r="P169">
            <v>2500</v>
          </cell>
          <cell r="Q169">
            <v>2500</v>
          </cell>
          <cell r="R169">
            <v>2500</v>
          </cell>
          <cell r="S169">
            <v>2500</v>
          </cell>
          <cell r="T169">
            <v>2500</v>
          </cell>
          <cell r="U169">
            <v>2500</v>
          </cell>
          <cell r="V169">
            <v>2500</v>
          </cell>
          <cell r="W169">
            <v>2500</v>
          </cell>
          <cell r="X169">
            <v>2500</v>
          </cell>
          <cell r="Y169">
            <v>2500</v>
          </cell>
          <cell r="Z169">
            <v>2500</v>
          </cell>
          <cell r="AA169">
            <v>30000</v>
          </cell>
        </row>
        <row r="170">
          <cell r="D170" t="str">
            <v>C2502000739000</v>
          </cell>
          <cell r="E170" t="str">
            <v>C250 - PennTex Permian LLC</v>
          </cell>
          <cell r="F170" t="str">
            <v>Pecos Gathering system</v>
          </cell>
          <cell r="G170" t="str">
            <v>Miscellaneous</v>
          </cell>
          <cell r="H170" t="str">
            <v>TM - 'other expenses'</v>
          </cell>
          <cell r="I170" t="str">
            <v>C250</v>
          </cell>
          <cell r="J170">
            <v>2000</v>
          </cell>
          <cell r="K170">
            <v>739000</v>
          </cell>
          <cell r="L170" t="str">
            <v>Other Expenses</v>
          </cell>
          <cell r="M170" t="str">
            <v>Permian</v>
          </cell>
          <cell r="N170" t="str">
            <v>O&amp;M</v>
          </cell>
          <cell r="O170">
            <v>500</v>
          </cell>
          <cell r="P170">
            <v>500</v>
          </cell>
          <cell r="Q170">
            <v>500</v>
          </cell>
          <cell r="R170">
            <v>500</v>
          </cell>
          <cell r="S170">
            <v>500</v>
          </cell>
          <cell r="T170">
            <v>500</v>
          </cell>
          <cell r="U170">
            <v>500</v>
          </cell>
          <cell r="V170">
            <v>500</v>
          </cell>
          <cell r="W170">
            <v>500</v>
          </cell>
          <cell r="X170">
            <v>500</v>
          </cell>
          <cell r="Y170">
            <v>500</v>
          </cell>
          <cell r="Z170">
            <v>500</v>
          </cell>
          <cell r="AA170">
            <v>6000</v>
          </cell>
        </row>
        <row r="171">
          <cell r="D171" t="str">
            <v>C2502100701000</v>
          </cell>
          <cell r="E171" t="str">
            <v>C250 - PennTex Permian LLC</v>
          </cell>
          <cell r="F171" t="str">
            <v>Pecos Processing Plant</v>
          </cell>
          <cell r="G171" t="str">
            <v>Payroll</v>
          </cell>
          <cell r="I171" t="str">
            <v>C250</v>
          </cell>
          <cell r="J171">
            <v>2100</v>
          </cell>
          <cell r="K171">
            <v>701000</v>
          </cell>
          <cell r="L171" t="str">
            <v>Payroll</v>
          </cell>
          <cell r="M171" t="str">
            <v>Permian</v>
          </cell>
          <cell r="N171" t="str">
            <v>O&amp;M</v>
          </cell>
          <cell r="O171">
            <v>119900</v>
          </cell>
          <cell r="P171">
            <v>119900</v>
          </cell>
          <cell r="Q171">
            <v>119900</v>
          </cell>
          <cell r="R171">
            <v>119900</v>
          </cell>
          <cell r="S171">
            <v>119900</v>
          </cell>
          <cell r="T171">
            <v>119900</v>
          </cell>
          <cell r="U171">
            <v>119900</v>
          </cell>
          <cell r="V171">
            <v>119900</v>
          </cell>
          <cell r="W171">
            <v>119900</v>
          </cell>
          <cell r="X171">
            <v>119900</v>
          </cell>
          <cell r="Y171">
            <v>119900</v>
          </cell>
          <cell r="Z171">
            <v>119900</v>
          </cell>
          <cell r="AA171">
            <v>1438800</v>
          </cell>
        </row>
        <row r="172">
          <cell r="D172" t="str">
            <v>C2502100718000</v>
          </cell>
          <cell r="E172" t="str">
            <v>C250 - PennTex Permian LLC</v>
          </cell>
          <cell r="F172" t="str">
            <v>Pecos Processing Plant</v>
          </cell>
          <cell r="G172" t="str">
            <v>Meals: Off Premise</v>
          </cell>
          <cell r="I172" t="str">
            <v>C250</v>
          </cell>
          <cell r="J172">
            <v>2100</v>
          </cell>
          <cell r="K172">
            <v>718000</v>
          </cell>
          <cell r="L172" t="str">
            <v>Employee Expenses</v>
          </cell>
          <cell r="M172" t="str">
            <v>Permian</v>
          </cell>
          <cell r="N172" t="str">
            <v>O&amp;M</v>
          </cell>
          <cell r="O172">
            <v>1500</v>
          </cell>
          <cell r="P172">
            <v>1500</v>
          </cell>
          <cell r="Q172">
            <v>1500</v>
          </cell>
          <cell r="R172">
            <v>1500</v>
          </cell>
          <cell r="S172">
            <v>1500</v>
          </cell>
          <cell r="T172">
            <v>1500</v>
          </cell>
          <cell r="U172">
            <v>1500</v>
          </cell>
          <cell r="V172">
            <v>1500</v>
          </cell>
          <cell r="W172">
            <v>1500</v>
          </cell>
          <cell r="X172">
            <v>1500</v>
          </cell>
          <cell r="Y172">
            <v>1500</v>
          </cell>
          <cell r="Z172">
            <v>1500</v>
          </cell>
          <cell r="AA172">
            <v>18000</v>
          </cell>
        </row>
        <row r="173">
          <cell r="D173" t="str">
            <v>C2502100720000</v>
          </cell>
          <cell r="E173" t="str">
            <v>C250 - PennTex Permian LLC</v>
          </cell>
          <cell r="F173" t="str">
            <v>Pecos Processing Plant</v>
          </cell>
          <cell r="G173" t="str">
            <v>Contractors</v>
          </cell>
          <cell r="I173" t="str">
            <v>C250</v>
          </cell>
          <cell r="J173">
            <v>2100</v>
          </cell>
          <cell r="K173">
            <v>720000</v>
          </cell>
          <cell r="L173" t="str">
            <v>Contractors/Professional Services</v>
          </cell>
          <cell r="M173" t="str">
            <v>Permian</v>
          </cell>
          <cell r="N173" t="str">
            <v>O&amp;M</v>
          </cell>
          <cell r="O173">
            <v>3000</v>
          </cell>
          <cell r="P173">
            <v>3000</v>
          </cell>
          <cell r="Q173">
            <v>3000</v>
          </cell>
          <cell r="R173">
            <v>3000</v>
          </cell>
          <cell r="S173">
            <v>3000</v>
          </cell>
          <cell r="T173">
            <v>3000</v>
          </cell>
          <cell r="U173">
            <v>3000</v>
          </cell>
          <cell r="V173">
            <v>3000</v>
          </cell>
          <cell r="W173">
            <v>3000</v>
          </cell>
          <cell r="X173">
            <v>3000</v>
          </cell>
          <cell r="Y173">
            <v>3000</v>
          </cell>
          <cell r="Z173">
            <v>3000</v>
          </cell>
          <cell r="AA173">
            <v>36000</v>
          </cell>
        </row>
        <row r="174">
          <cell r="D174" t="str">
            <v>C2502100721000</v>
          </cell>
          <cell r="E174" t="str">
            <v>C250 - PennTex Permian LLC</v>
          </cell>
          <cell r="F174" t="str">
            <v>Pecos Processing Plant</v>
          </cell>
          <cell r="G174" t="str">
            <v>Professional Services</v>
          </cell>
          <cell r="I174" t="str">
            <v>C250</v>
          </cell>
          <cell r="J174">
            <v>2100</v>
          </cell>
          <cell r="K174">
            <v>721000</v>
          </cell>
          <cell r="L174" t="str">
            <v>Contractors/Professional Services</v>
          </cell>
          <cell r="M174" t="str">
            <v>Permian</v>
          </cell>
          <cell r="N174" t="str">
            <v>O&amp;M</v>
          </cell>
          <cell r="O174">
            <v>3000</v>
          </cell>
          <cell r="P174">
            <v>3000</v>
          </cell>
          <cell r="Q174">
            <v>3000</v>
          </cell>
          <cell r="R174">
            <v>3000</v>
          </cell>
          <cell r="S174">
            <v>3000</v>
          </cell>
          <cell r="T174">
            <v>3000</v>
          </cell>
          <cell r="U174">
            <v>3000</v>
          </cell>
          <cell r="V174">
            <v>3000</v>
          </cell>
          <cell r="W174">
            <v>3000</v>
          </cell>
          <cell r="X174">
            <v>3000</v>
          </cell>
          <cell r="Y174">
            <v>3000</v>
          </cell>
          <cell r="Z174">
            <v>3000</v>
          </cell>
          <cell r="AA174">
            <v>36000</v>
          </cell>
        </row>
        <row r="175">
          <cell r="D175" t="str">
            <v>C2502100723000</v>
          </cell>
          <cell r="E175" t="str">
            <v>C250 - PennTex Permian LLC</v>
          </cell>
          <cell r="F175" t="str">
            <v>Pecos Processing Plant</v>
          </cell>
          <cell r="G175" t="str">
            <v>Office Supplies</v>
          </cell>
          <cell r="I175" t="str">
            <v>C250</v>
          </cell>
          <cell r="J175">
            <v>2100</v>
          </cell>
          <cell r="K175">
            <v>723000</v>
          </cell>
          <cell r="L175" t="str">
            <v>Materials &amp; Supplies</v>
          </cell>
          <cell r="M175" t="str">
            <v>Permian</v>
          </cell>
          <cell r="N175" t="str">
            <v>O&amp;M</v>
          </cell>
          <cell r="O175">
            <v>300</v>
          </cell>
          <cell r="P175">
            <v>300</v>
          </cell>
          <cell r="Q175">
            <v>300</v>
          </cell>
          <cell r="R175">
            <v>300</v>
          </cell>
          <cell r="S175">
            <v>300</v>
          </cell>
          <cell r="T175">
            <v>300</v>
          </cell>
          <cell r="U175">
            <v>300</v>
          </cell>
          <cell r="V175">
            <v>300</v>
          </cell>
          <cell r="W175">
            <v>300</v>
          </cell>
          <cell r="X175">
            <v>300</v>
          </cell>
          <cell r="Y175">
            <v>300</v>
          </cell>
          <cell r="Z175">
            <v>300</v>
          </cell>
          <cell r="AA175">
            <v>3600</v>
          </cell>
        </row>
        <row r="176">
          <cell r="D176" t="str">
            <v>C2502100724000</v>
          </cell>
          <cell r="E176" t="str">
            <v>C250 - PennTex Permian LLC</v>
          </cell>
          <cell r="F176" t="str">
            <v>Pecos Processing Plant</v>
          </cell>
          <cell r="G176" t="str">
            <v>Materials and Parts</v>
          </cell>
          <cell r="H176" t="str">
            <v>Parts &amp; materials</v>
          </cell>
          <cell r="I176" t="str">
            <v>C250</v>
          </cell>
          <cell r="J176">
            <v>2100</v>
          </cell>
          <cell r="K176">
            <v>724000</v>
          </cell>
          <cell r="L176" t="str">
            <v>Materials &amp; Supplies</v>
          </cell>
          <cell r="M176" t="str">
            <v>Permian</v>
          </cell>
          <cell r="N176" t="str">
            <v>O&amp;M</v>
          </cell>
          <cell r="O176">
            <v>44000</v>
          </cell>
          <cell r="P176">
            <v>44000</v>
          </cell>
          <cell r="Q176">
            <v>44000</v>
          </cell>
          <cell r="R176">
            <v>44000</v>
          </cell>
          <cell r="S176">
            <v>44000</v>
          </cell>
          <cell r="T176">
            <v>44000</v>
          </cell>
          <cell r="U176">
            <v>44000</v>
          </cell>
          <cell r="V176">
            <v>44000</v>
          </cell>
          <cell r="W176">
            <v>44000</v>
          </cell>
          <cell r="X176">
            <v>44000</v>
          </cell>
          <cell r="Y176">
            <v>44000</v>
          </cell>
          <cell r="Z176">
            <v>44000</v>
          </cell>
          <cell r="AA176">
            <v>528000</v>
          </cell>
        </row>
        <row r="177">
          <cell r="D177" t="str">
            <v>C2502100724000</v>
          </cell>
          <cell r="E177" t="str">
            <v>C250 - PennTex Permian LLC</v>
          </cell>
          <cell r="F177" t="str">
            <v>Pecos Processing Plant</v>
          </cell>
          <cell r="G177" t="str">
            <v>Materials and Parts</v>
          </cell>
          <cell r="H177" t="str">
            <v>Expendables supplies</v>
          </cell>
          <cell r="I177" t="str">
            <v>C250</v>
          </cell>
          <cell r="J177">
            <v>2100</v>
          </cell>
          <cell r="K177">
            <v>724000</v>
          </cell>
          <cell r="L177" t="str">
            <v>Materials &amp; Supplies</v>
          </cell>
          <cell r="M177" t="str">
            <v>Permian</v>
          </cell>
          <cell r="N177" t="str">
            <v>O&amp;M</v>
          </cell>
          <cell r="AA177">
            <v>0</v>
          </cell>
        </row>
        <row r="178">
          <cell r="D178" t="str">
            <v>C2502100724000</v>
          </cell>
          <cell r="E178" t="str">
            <v>C250 - PennTex Permian LLC</v>
          </cell>
          <cell r="F178" t="str">
            <v>Pecos Processing Plant</v>
          </cell>
          <cell r="G178" t="str">
            <v>Materials and Parts</v>
          </cell>
          <cell r="H178" t="str">
            <v>Pipe valves &amp; fittings</v>
          </cell>
          <cell r="I178" t="str">
            <v>C250</v>
          </cell>
          <cell r="J178">
            <v>2100</v>
          </cell>
          <cell r="K178">
            <v>724000</v>
          </cell>
          <cell r="L178" t="str">
            <v>Materials &amp; Supplies</v>
          </cell>
          <cell r="M178" t="str">
            <v>Permian</v>
          </cell>
          <cell r="N178" t="str">
            <v>O&amp;M</v>
          </cell>
          <cell r="AA178">
            <v>0</v>
          </cell>
        </row>
        <row r="179">
          <cell r="D179" t="str">
            <v>C2502100724000</v>
          </cell>
          <cell r="E179" t="str">
            <v>C250 - PennTex Permian LLC</v>
          </cell>
          <cell r="F179" t="str">
            <v>Pecos Processing Plant</v>
          </cell>
          <cell r="G179" t="str">
            <v>Materials and Parts</v>
          </cell>
          <cell r="H179" t="str">
            <v>Instrumentation &amp; Controls</v>
          </cell>
          <cell r="I179" t="str">
            <v>C250</v>
          </cell>
          <cell r="J179">
            <v>2100</v>
          </cell>
          <cell r="K179">
            <v>724000</v>
          </cell>
          <cell r="L179" t="str">
            <v>Materials &amp; Supplies</v>
          </cell>
          <cell r="M179" t="str">
            <v>Permian</v>
          </cell>
          <cell r="N179" t="str">
            <v>O&amp;M</v>
          </cell>
          <cell r="AA179">
            <v>0</v>
          </cell>
        </row>
        <row r="180">
          <cell r="D180" t="str">
            <v>C2502100724000</v>
          </cell>
          <cell r="E180" t="str">
            <v>C250 - PennTex Permian LLC</v>
          </cell>
          <cell r="F180" t="str">
            <v>Pecos Processing Plant</v>
          </cell>
          <cell r="G180" t="str">
            <v>Materials and Parts</v>
          </cell>
          <cell r="H180" t="str">
            <v>Compressor parts &amp; supplies</v>
          </cell>
          <cell r="I180" t="str">
            <v>C250</v>
          </cell>
          <cell r="J180">
            <v>2100</v>
          </cell>
          <cell r="K180">
            <v>724000</v>
          </cell>
          <cell r="L180" t="str">
            <v>Materials &amp; Supplies</v>
          </cell>
          <cell r="M180" t="str">
            <v>Permian</v>
          </cell>
          <cell r="N180" t="str">
            <v>O&amp;M</v>
          </cell>
          <cell r="AA180">
            <v>0</v>
          </cell>
        </row>
        <row r="181">
          <cell r="D181" t="str">
            <v>C2502100724000</v>
          </cell>
          <cell r="E181" t="str">
            <v>C250 - PennTex Permian LLC</v>
          </cell>
          <cell r="F181" t="str">
            <v>Pecos Processing Plant</v>
          </cell>
          <cell r="G181" t="str">
            <v>Materials and Parts</v>
          </cell>
          <cell r="H181" t="str">
            <v>Pump parts &amp; supplies</v>
          </cell>
          <cell r="I181" t="str">
            <v>C250</v>
          </cell>
          <cell r="J181">
            <v>2100</v>
          </cell>
          <cell r="K181">
            <v>724000</v>
          </cell>
          <cell r="L181" t="str">
            <v>Materials &amp; Supplies</v>
          </cell>
          <cell r="M181" t="str">
            <v>Permian</v>
          </cell>
          <cell r="N181" t="str">
            <v>O&amp;M</v>
          </cell>
          <cell r="AA181">
            <v>0</v>
          </cell>
        </row>
        <row r="182">
          <cell r="D182" t="str">
            <v>C2502100724000</v>
          </cell>
          <cell r="E182" t="str">
            <v>C250 - PennTex Permian LLC</v>
          </cell>
          <cell r="F182" t="str">
            <v>Pecos Processing Plant</v>
          </cell>
          <cell r="G182" t="str">
            <v>Materials and Parts</v>
          </cell>
          <cell r="H182" t="str">
            <v>Electrical parts</v>
          </cell>
          <cell r="I182" t="str">
            <v>C250</v>
          </cell>
          <cell r="J182">
            <v>2100</v>
          </cell>
          <cell r="K182">
            <v>724000</v>
          </cell>
          <cell r="L182" t="str">
            <v>Materials &amp; Supplies</v>
          </cell>
          <cell r="M182" t="str">
            <v>Permian</v>
          </cell>
          <cell r="N182" t="str">
            <v>O&amp;M</v>
          </cell>
          <cell r="AA182">
            <v>0</v>
          </cell>
        </row>
        <row r="183">
          <cell r="D183" t="str">
            <v>C2502100724000</v>
          </cell>
          <cell r="E183" t="str">
            <v>C250 - PennTex Permian LLC</v>
          </cell>
          <cell r="F183" t="str">
            <v>Pecos Processing Plant</v>
          </cell>
          <cell r="G183" t="str">
            <v>Materials and Parts</v>
          </cell>
          <cell r="H183" t="str">
            <v>Safety equipment &amp; supplies</v>
          </cell>
          <cell r="I183" t="str">
            <v>C250</v>
          </cell>
          <cell r="J183">
            <v>2100</v>
          </cell>
          <cell r="K183">
            <v>724000</v>
          </cell>
          <cell r="L183" t="str">
            <v>Materials &amp; Supplies</v>
          </cell>
          <cell r="M183" t="str">
            <v>Permian</v>
          </cell>
          <cell r="N183" t="str">
            <v>O&amp;M</v>
          </cell>
          <cell r="AA183">
            <v>0</v>
          </cell>
        </row>
        <row r="184">
          <cell r="D184" t="str">
            <v>C2502100726000</v>
          </cell>
          <cell r="E184" t="str">
            <v>C250 - PennTex Permian LLC</v>
          </cell>
          <cell r="F184" t="str">
            <v>Pecos Processing Plant</v>
          </cell>
          <cell r="G184" t="str">
            <v>Consumables</v>
          </cell>
          <cell r="H184" t="str">
            <v>Chemicals</v>
          </cell>
          <cell r="I184" t="str">
            <v>C250</v>
          </cell>
          <cell r="J184">
            <v>2100</v>
          </cell>
          <cell r="K184">
            <v>726000</v>
          </cell>
          <cell r="L184" t="str">
            <v>Materials &amp; Supplies</v>
          </cell>
          <cell r="M184" t="str">
            <v>Permian</v>
          </cell>
          <cell r="N184" t="str">
            <v>O&amp;M</v>
          </cell>
          <cell r="O184">
            <v>6000</v>
          </cell>
          <cell r="P184">
            <v>6000</v>
          </cell>
          <cell r="Q184">
            <v>6000</v>
          </cell>
          <cell r="R184">
            <v>6000</v>
          </cell>
          <cell r="S184">
            <v>6000</v>
          </cell>
          <cell r="T184">
            <v>6000</v>
          </cell>
          <cell r="U184">
            <v>6000</v>
          </cell>
          <cell r="V184">
            <v>6000</v>
          </cell>
          <cell r="W184">
            <v>6000</v>
          </cell>
          <cell r="X184">
            <v>6000</v>
          </cell>
          <cell r="Y184">
            <v>6000</v>
          </cell>
          <cell r="Z184">
            <v>6000</v>
          </cell>
          <cell r="AA184">
            <v>72000</v>
          </cell>
        </row>
        <row r="185">
          <cell r="D185" t="str">
            <v>C2502100726000</v>
          </cell>
          <cell r="E185" t="str">
            <v>C250 - PennTex Permian LLC</v>
          </cell>
          <cell r="F185" t="str">
            <v>Pecos Processing Plant</v>
          </cell>
          <cell r="G185" t="str">
            <v>Consumables</v>
          </cell>
          <cell r="H185" t="str">
            <v>Lube Oil</v>
          </cell>
          <cell r="I185" t="str">
            <v>C250</v>
          </cell>
          <cell r="J185">
            <v>2100</v>
          </cell>
          <cell r="K185">
            <v>726000</v>
          </cell>
          <cell r="L185" t="str">
            <v>Materials &amp; Supplies</v>
          </cell>
          <cell r="M185" t="str">
            <v>Permian</v>
          </cell>
          <cell r="N185" t="str">
            <v>O&amp;M</v>
          </cell>
          <cell r="AA185">
            <v>0</v>
          </cell>
        </row>
        <row r="186">
          <cell r="D186" t="str">
            <v>C2502100727000</v>
          </cell>
          <cell r="E186" t="str">
            <v>C250 - PennTex Permian LLC</v>
          </cell>
          <cell r="F186" t="str">
            <v>Pecos Processing Plant</v>
          </cell>
          <cell r="G186" t="str">
            <v>Utilities -  Communications</v>
          </cell>
          <cell r="I186" t="str">
            <v>C250</v>
          </cell>
          <cell r="J186">
            <v>2100</v>
          </cell>
          <cell r="K186">
            <v>727000</v>
          </cell>
          <cell r="L186" t="str">
            <v>Utilities</v>
          </cell>
          <cell r="M186" t="str">
            <v>Permian</v>
          </cell>
          <cell r="N186" t="str">
            <v>O&amp;M</v>
          </cell>
          <cell r="O186">
            <v>800</v>
          </cell>
          <cell r="P186">
            <v>800</v>
          </cell>
          <cell r="Q186">
            <v>800</v>
          </cell>
          <cell r="R186">
            <v>800</v>
          </cell>
          <cell r="S186">
            <v>800</v>
          </cell>
          <cell r="T186">
            <v>800</v>
          </cell>
          <cell r="U186">
            <v>800</v>
          </cell>
          <cell r="V186">
            <v>800</v>
          </cell>
          <cell r="W186">
            <v>800</v>
          </cell>
          <cell r="X186">
            <v>800</v>
          </cell>
          <cell r="Y186">
            <v>800</v>
          </cell>
          <cell r="Z186">
            <v>800</v>
          </cell>
          <cell r="AA186">
            <v>9600</v>
          </cell>
        </row>
        <row r="187">
          <cell r="D187" t="str">
            <v>C2502100727001</v>
          </cell>
          <cell r="E187" t="str">
            <v>C250 - PennTex Permian LLC</v>
          </cell>
          <cell r="F187" t="str">
            <v>Pecos Processing Plant</v>
          </cell>
          <cell r="G187" t="str">
            <v>Utilities -  Electric O&amp;M</v>
          </cell>
          <cell r="I187" t="str">
            <v>C250</v>
          </cell>
          <cell r="J187">
            <v>2100</v>
          </cell>
          <cell r="K187">
            <v>727001</v>
          </cell>
          <cell r="L187" t="str">
            <v>Utilities</v>
          </cell>
          <cell r="M187" t="str">
            <v>Permian</v>
          </cell>
          <cell r="N187" t="str">
            <v>O&amp;M</v>
          </cell>
          <cell r="O187">
            <v>700</v>
          </cell>
          <cell r="P187">
            <v>700</v>
          </cell>
          <cell r="Q187">
            <v>700</v>
          </cell>
          <cell r="R187">
            <v>700</v>
          </cell>
          <cell r="S187">
            <v>700</v>
          </cell>
          <cell r="T187">
            <v>700</v>
          </cell>
          <cell r="U187">
            <v>700</v>
          </cell>
          <cell r="V187">
            <v>700</v>
          </cell>
          <cell r="W187">
            <v>700</v>
          </cell>
          <cell r="X187">
            <v>700</v>
          </cell>
          <cell r="Y187">
            <v>700</v>
          </cell>
          <cell r="Z187">
            <v>700</v>
          </cell>
          <cell r="AA187">
            <v>8400</v>
          </cell>
        </row>
        <row r="188">
          <cell r="D188" t="str">
            <v>C2502100728000</v>
          </cell>
          <cell r="E188" t="str">
            <v>C250 - PennTex Permian LLC</v>
          </cell>
          <cell r="F188" t="str">
            <v>Pecos Processing Plant</v>
          </cell>
          <cell r="G188" t="str">
            <v>Equipment use - Vehicles</v>
          </cell>
          <cell r="H188" t="str">
            <v>Leases &amp; allowances</v>
          </cell>
          <cell r="I188" t="str">
            <v>C250</v>
          </cell>
          <cell r="J188">
            <v>2100</v>
          </cell>
          <cell r="K188">
            <v>728000</v>
          </cell>
          <cell r="L188" t="str">
            <v>Other Expenses</v>
          </cell>
          <cell r="M188" t="str">
            <v>Permian</v>
          </cell>
          <cell r="N188" t="str">
            <v>O&amp;M</v>
          </cell>
          <cell r="O188">
            <v>13500</v>
          </cell>
          <cell r="P188">
            <v>13500</v>
          </cell>
          <cell r="Q188">
            <v>13500</v>
          </cell>
          <cell r="R188">
            <v>13500</v>
          </cell>
          <cell r="S188">
            <v>13500</v>
          </cell>
          <cell r="T188">
            <v>13500</v>
          </cell>
          <cell r="U188">
            <v>13500</v>
          </cell>
          <cell r="V188">
            <v>13500</v>
          </cell>
          <cell r="W188">
            <v>13500</v>
          </cell>
          <cell r="X188">
            <v>13500</v>
          </cell>
          <cell r="Y188">
            <v>13500</v>
          </cell>
          <cell r="Z188">
            <v>13500</v>
          </cell>
          <cell r="AA188">
            <v>162000</v>
          </cell>
        </row>
        <row r="189">
          <cell r="D189" t="str">
            <v>C2502100728000</v>
          </cell>
          <cell r="E189" t="str">
            <v>C250 - PennTex Permian LLC</v>
          </cell>
          <cell r="F189" t="str">
            <v>Pecos Processing Plant</v>
          </cell>
          <cell r="G189" t="str">
            <v>Equipment use - Vehicles</v>
          </cell>
          <cell r="H189" t="str">
            <v>Gasoline</v>
          </cell>
          <cell r="I189" t="str">
            <v>C250</v>
          </cell>
          <cell r="J189">
            <v>2100</v>
          </cell>
          <cell r="K189">
            <v>728000</v>
          </cell>
          <cell r="L189" t="str">
            <v>Other Expenses</v>
          </cell>
          <cell r="M189" t="str">
            <v>Permian</v>
          </cell>
          <cell r="N189" t="str">
            <v>O&amp;M</v>
          </cell>
          <cell r="AA189">
            <v>0</v>
          </cell>
        </row>
        <row r="190">
          <cell r="D190" t="str">
            <v>C2502100728000</v>
          </cell>
          <cell r="E190" t="str">
            <v>C250 - PennTex Permian LLC</v>
          </cell>
          <cell r="F190" t="str">
            <v>Pecos Processing Plant</v>
          </cell>
          <cell r="G190" t="str">
            <v>Equipment use - Vehicles</v>
          </cell>
          <cell r="H190" t="str">
            <v>Maintenance</v>
          </cell>
          <cell r="I190" t="str">
            <v>C250</v>
          </cell>
          <cell r="J190">
            <v>2100</v>
          </cell>
          <cell r="K190">
            <v>728000</v>
          </cell>
          <cell r="L190" t="str">
            <v>Other Expenses</v>
          </cell>
          <cell r="M190" t="str">
            <v>Permian</v>
          </cell>
          <cell r="N190" t="str">
            <v>O&amp;M</v>
          </cell>
          <cell r="AA190">
            <v>0</v>
          </cell>
        </row>
        <row r="191">
          <cell r="D191" t="str">
            <v>C2502100729000</v>
          </cell>
          <cell r="E191" t="str">
            <v>C250 - PennTex Permian LLC</v>
          </cell>
          <cell r="F191" t="str">
            <v>Pecos Processing Plant</v>
          </cell>
          <cell r="G191" t="str">
            <v>Rents &amp; Leases</v>
          </cell>
          <cell r="I191" t="str">
            <v>C250</v>
          </cell>
          <cell r="J191">
            <v>2100</v>
          </cell>
          <cell r="K191">
            <v>729000</v>
          </cell>
          <cell r="L191" t="str">
            <v>Other Expenses</v>
          </cell>
          <cell r="M191" t="str">
            <v>Permian</v>
          </cell>
          <cell r="N191" t="str">
            <v>O&amp;M</v>
          </cell>
          <cell r="O191">
            <v>61000</v>
          </cell>
          <cell r="P191">
            <v>61000</v>
          </cell>
          <cell r="Q191">
            <v>3000</v>
          </cell>
          <cell r="R191">
            <v>3000</v>
          </cell>
          <cell r="S191">
            <v>3000</v>
          </cell>
          <cell r="T191">
            <v>3000</v>
          </cell>
          <cell r="U191">
            <v>3000</v>
          </cell>
          <cell r="V191">
            <v>3000</v>
          </cell>
          <cell r="W191">
            <v>3000</v>
          </cell>
          <cell r="X191">
            <v>3000</v>
          </cell>
          <cell r="Y191">
            <v>3000</v>
          </cell>
          <cell r="Z191">
            <v>3000</v>
          </cell>
          <cell r="AA191">
            <v>152000</v>
          </cell>
        </row>
        <row r="192">
          <cell r="D192" t="str">
            <v>C2502100729000</v>
          </cell>
          <cell r="E192" t="str">
            <v>C250 - PennTex Permian LLC</v>
          </cell>
          <cell r="F192" t="str">
            <v>Pecos Processing Plant</v>
          </cell>
          <cell r="G192" t="str">
            <v>Rents &amp; Leases</v>
          </cell>
          <cell r="H192" t="str">
            <v>Kinder Morgan rental</v>
          </cell>
          <cell r="I192" t="str">
            <v>C250</v>
          </cell>
          <cell r="J192">
            <v>2100</v>
          </cell>
          <cell r="K192">
            <v>729000</v>
          </cell>
          <cell r="L192" t="str">
            <v>Other Expenses</v>
          </cell>
          <cell r="M192" t="str">
            <v>Permian</v>
          </cell>
          <cell r="N192" t="str">
            <v>O&amp;M</v>
          </cell>
          <cell r="AA192">
            <v>0</v>
          </cell>
        </row>
        <row r="193">
          <cell r="D193" t="str">
            <v>C2502100739000</v>
          </cell>
          <cell r="E193" t="str">
            <v>C250 - PennTex Permian LLC</v>
          </cell>
          <cell r="F193" t="str">
            <v>Pecos Processing Plant</v>
          </cell>
          <cell r="G193" t="str">
            <v>Miscellaneous</v>
          </cell>
          <cell r="I193" t="str">
            <v>C250</v>
          </cell>
          <cell r="J193">
            <v>2100</v>
          </cell>
          <cell r="K193">
            <v>739000</v>
          </cell>
          <cell r="L193" t="str">
            <v>Other Expenses</v>
          </cell>
          <cell r="M193" t="str">
            <v>Permian</v>
          </cell>
          <cell r="N193" t="str">
            <v>O&amp;M</v>
          </cell>
          <cell r="AA193">
            <v>0</v>
          </cell>
        </row>
        <row r="194">
          <cell r="D194" t="str">
            <v>C3603100701000</v>
          </cell>
          <cell r="E194" t="str">
            <v>C360 - PennTex North Louisiana Operating, LLC</v>
          </cell>
          <cell r="F194" t="str">
            <v>Lincoln Parish Processing Plant</v>
          </cell>
          <cell r="G194" t="str">
            <v>Payroll</v>
          </cell>
          <cell r="I194" t="str">
            <v>C360</v>
          </cell>
          <cell r="J194">
            <v>3100</v>
          </cell>
          <cell r="K194">
            <v>701000</v>
          </cell>
          <cell r="L194" t="str">
            <v>Payroll</v>
          </cell>
          <cell r="M194" t="str">
            <v>Lincoln Parish</v>
          </cell>
          <cell r="N194" t="str">
            <v>O&amp;M</v>
          </cell>
          <cell r="O194">
            <v>70000</v>
          </cell>
          <cell r="P194">
            <v>70000</v>
          </cell>
          <cell r="Q194">
            <v>70000</v>
          </cell>
          <cell r="R194">
            <v>70000</v>
          </cell>
          <cell r="S194">
            <v>70000</v>
          </cell>
          <cell r="T194">
            <v>70000</v>
          </cell>
          <cell r="U194">
            <v>70000</v>
          </cell>
          <cell r="V194">
            <v>70000</v>
          </cell>
          <cell r="W194">
            <v>70000</v>
          </cell>
          <cell r="X194">
            <v>70000</v>
          </cell>
          <cell r="Y194">
            <v>70000</v>
          </cell>
          <cell r="Z194">
            <v>70000</v>
          </cell>
          <cell r="AA194">
            <v>840000</v>
          </cell>
        </row>
        <row r="195">
          <cell r="D195" t="str">
            <v>C3603100702000</v>
          </cell>
          <cell r="E195" t="str">
            <v>C360 - PennTex North Louisiana Operating, LLC</v>
          </cell>
          <cell r="F195" t="str">
            <v>Lincoln Parish Processing Plant</v>
          </cell>
          <cell r="G195" t="str">
            <v>Labor Payroll Overtime</v>
          </cell>
          <cell r="H195">
            <v>0.15</v>
          </cell>
          <cell r="I195" t="str">
            <v>C360</v>
          </cell>
          <cell r="J195">
            <v>3100</v>
          </cell>
          <cell r="K195">
            <v>702000</v>
          </cell>
          <cell r="L195" t="str">
            <v>Payroll</v>
          </cell>
          <cell r="M195" t="str">
            <v>Lincoln Parish</v>
          </cell>
          <cell r="N195" t="str">
            <v>O&amp;M</v>
          </cell>
          <cell r="O195">
            <v>10500</v>
          </cell>
          <cell r="P195">
            <v>10500</v>
          </cell>
          <cell r="Q195">
            <v>17500</v>
          </cell>
          <cell r="R195">
            <v>14000</v>
          </cell>
          <cell r="S195">
            <v>10500</v>
          </cell>
          <cell r="T195">
            <v>10500</v>
          </cell>
          <cell r="U195">
            <v>10500</v>
          </cell>
          <cell r="V195">
            <v>10500</v>
          </cell>
          <cell r="W195">
            <v>10500</v>
          </cell>
          <cell r="X195">
            <v>10500</v>
          </cell>
          <cell r="Y195">
            <v>10500</v>
          </cell>
          <cell r="Z195">
            <v>10500</v>
          </cell>
          <cell r="AA195">
            <v>136500</v>
          </cell>
        </row>
        <row r="196">
          <cell r="D196" t="str">
            <v>C3603100703000</v>
          </cell>
          <cell r="E196" t="str">
            <v>C360 - PennTex North Louisiana Operating, LLC</v>
          </cell>
          <cell r="F196" t="str">
            <v>Lincoln Parish Processing Plant</v>
          </cell>
          <cell r="G196" t="str">
            <v>Capitalized Payroll</v>
          </cell>
          <cell r="I196" t="str">
            <v>C360</v>
          </cell>
          <cell r="J196">
            <v>3100</v>
          </cell>
          <cell r="K196">
            <v>703000</v>
          </cell>
          <cell r="L196" t="str">
            <v>Payroll</v>
          </cell>
          <cell r="M196" t="str">
            <v>Lincoln Parish</v>
          </cell>
          <cell r="N196" t="str">
            <v>O&amp;M</v>
          </cell>
          <cell r="O196">
            <v>-51000</v>
          </cell>
          <cell r="P196">
            <v>-51000</v>
          </cell>
          <cell r="Q196">
            <v>-51000</v>
          </cell>
          <cell r="R196">
            <v>-4400</v>
          </cell>
          <cell r="S196">
            <v>-4400</v>
          </cell>
          <cell r="T196">
            <v>-4400</v>
          </cell>
          <cell r="U196">
            <v>-4400</v>
          </cell>
          <cell r="V196">
            <v>-4400</v>
          </cell>
          <cell r="W196">
            <v>-4400</v>
          </cell>
          <cell r="X196">
            <v>-4400</v>
          </cell>
          <cell r="Y196">
            <v>-4400</v>
          </cell>
          <cell r="Z196">
            <v>-4400</v>
          </cell>
          <cell r="AA196">
            <v>-192600</v>
          </cell>
        </row>
        <row r="197">
          <cell r="D197" t="str">
            <v>C3603100711000</v>
          </cell>
          <cell r="E197" t="str">
            <v>C360 - PennTex North Louisiana Operating, LLC</v>
          </cell>
          <cell r="F197" t="str">
            <v>Lincoln Parish Processing Plant</v>
          </cell>
          <cell r="G197" t="str">
            <v>Employee Expenses - General</v>
          </cell>
          <cell r="H197" t="str">
            <v>FRC</v>
          </cell>
          <cell r="I197" t="str">
            <v>C360</v>
          </cell>
          <cell r="J197">
            <v>3100</v>
          </cell>
          <cell r="K197">
            <v>711000</v>
          </cell>
          <cell r="L197" t="str">
            <v>Employee Expenses</v>
          </cell>
          <cell r="M197" t="str">
            <v>Lincoln Parish</v>
          </cell>
          <cell r="N197" t="str">
            <v>O&amp;M</v>
          </cell>
          <cell r="O197">
            <v>13250</v>
          </cell>
          <cell r="R197">
            <v>500</v>
          </cell>
          <cell r="S197">
            <v>1250</v>
          </cell>
          <cell r="U197">
            <v>500</v>
          </cell>
          <cell r="V197">
            <v>1250</v>
          </cell>
          <cell r="X197">
            <v>10000</v>
          </cell>
          <cell r="Y197">
            <v>1750</v>
          </cell>
          <cell r="AA197">
            <v>28500</v>
          </cell>
        </row>
        <row r="198">
          <cell r="D198" t="str">
            <v>C3603100711000</v>
          </cell>
          <cell r="E198" t="str">
            <v>C360 - PennTex North Louisiana Operating, LLC</v>
          </cell>
          <cell r="F198" t="str">
            <v>Lincoln Parish Processing Plant</v>
          </cell>
          <cell r="G198" t="str">
            <v>Employee Expenses - General</v>
          </cell>
          <cell r="H198" t="str">
            <v>Safety boots/Glasses</v>
          </cell>
          <cell r="I198" t="str">
            <v>C360</v>
          </cell>
          <cell r="J198">
            <v>3100</v>
          </cell>
          <cell r="K198">
            <v>711000</v>
          </cell>
          <cell r="L198" t="str">
            <v>Employee Expenses</v>
          </cell>
          <cell r="M198" t="str">
            <v>Lincoln Parish</v>
          </cell>
          <cell r="N198" t="str">
            <v>O&amp;M</v>
          </cell>
          <cell r="AA198">
            <v>0</v>
          </cell>
        </row>
        <row r="199">
          <cell r="D199" t="str">
            <v>C3603100711000</v>
          </cell>
          <cell r="E199" t="str">
            <v>C360 - PennTex North Louisiana Operating, LLC</v>
          </cell>
          <cell r="F199" t="str">
            <v>Lincoln Parish Processing Plant</v>
          </cell>
          <cell r="G199" t="str">
            <v>Employee Expenses - General</v>
          </cell>
          <cell r="H199" t="str">
            <v>Safety supplies</v>
          </cell>
          <cell r="I199" t="str">
            <v>C360</v>
          </cell>
          <cell r="J199">
            <v>3100</v>
          </cell>
          <cell r="K199">
            <v>711000</v>
          </cell>
          <cell r="L199" t="str">
            <v>Employee Expenses</v>
          </cell>
          <cell r="M199" t="str">
            <v>Lincoln Parish</v>
          </cell>
          <cell r="N199" t="str">
            <v>O&amp;M</v>
          </cell>
          <cell r="AA199">
            <v>0</v>
          </cell>
        </row>
        <row r="200">
          <cell r="D200" t="str">
            <v>C3603100712000</v>
          </cell>
          <cell r="E200" t="str">
            <v>C360 - PennTex North Louisiana Operating, LLC</v>
          </cell>
          <cell r="F200" t="str">
            <v>Lincoln Parish Processing Plant</v>
          </cell>
          <cell r="G200" t="str">
            <v>Travel Cost: Hotels, Etc.</v>
          </cell>
          <cell r="H200" t="str">
            <v>Hotels/Car Rental</v>
          </cell>
          <cell r="I200" t="str">
            <v>C360</v>
          </cell>
          <cell r="J200">
            <v>3100</v>
          </cell>
          <cell r="K200">
            <v>712000</v>
          </cell>
          <cell r="L200" t="str">
            <v>Employee Expenses</v>
          </cell>
          <cell r="M200" t="str">
            <v>Lincoln Parish</v>
          </cell>
          <cell r="N200" t="str">
            <v>O&amp;M</v>
          </cell>
          <cell r="Q200">
            <v>500</v>
          </cell>
          <cell r="S200">
            <v>500</v>
          </cell>
          <cell r="T200">
            <v>1000</v>
          </cell>
          <cell r="U200">
            <v>500</v>
          </cell>
          <cell r="W200">
            <v>500</v>
          </cell>
          <cell r="X200">
            <v>1000</v>
          </cell>
          <cell r="Y200">
            <v>500</v>
          </cell>
          <cell r="AA200">
            <v>4500</v>
          </cell>
        </row>
        <row r="201">
          <cell r="D201" t="str">
            <v>C3603100712000</v>
          </cell>
          <cell r="E201" t="str">
            <v>C360 - PennTex North Louisiana Operating, LLC</v>
          </cell>
          <cell r="F201" t="str">
            <v>Lincoln Parish Processing Plant</v>
          </cell>
          <cell r="G201" t="str">
            <v>Travel Cost: Hotels, Etc.</v>
          </cell>
          <cell r="H201" t="str">
            <v>Airfare</v>
          </cell>
          <cell r="I201" t="str">
            <v>C360</v>
          </cell>
          <cell r="J201">
            <v>3100</v>
          </cell>
          <cell r="K201">
            <v>712000</v>
          </cell>
          <cell r="L201" t="str">
            <v>Employee Expenses</v>
          </cell>
          <cell r="M201" t="str">
            <v>Lincoln Parish</v>
          </cell>
          <cell r="N201" t="str">
            <v>O&amp;M</v>
          </cell>
          <cell r="AA201">
            <v>0</v>
          </cell>
        </row>
        <row r="202">
          <cell r="D202" t="str">
            <v>C3603100713000</v>
          </cell>
          <cell r="E202" t="str">
            <v>C360 - PennTex North Louisiana Operating, LLC</v>
          </cell>
          <cell r="F202" t="str">
            <v>Lincoln Parish Processing Plant</v>
          </cell>
          <cell r="G202" t="str">
            <v>Education/Training</v>
          </cell>
          <cell r="H202" t="str">
            <v>NACE/etc</v>
          </cell>
          <cell r="I202" t="str">
            <v>C360</v>
          </cell>
          <cell r="J202">
            <v>3100</v>
          </cell>
          <cell r="K202">
            <v>713000</v>
          </cell>
          <cell r="L202" t="str">
            <v>Employee Expenses</v>
          </cell>
          <cell r="M202" t="str">
            <v>Lincoln Parish</v>
          </cell>
          <cell r="N202" t="str">
            <v>O&amp;M</v>
          </cell>
          <cell r="T202">
            <v>1250</v>
          </cell>
          <cell r="V202">
            <v>750</v>
          </cell>
          <cell r="X202">
            <v>3750</v>
          </cell>
          <cell r="Y202">
            <v>1250</v>
          </cell>
          <cell r="AA202">
            <v>7000</v>
          </cell>
        </row>
        <row r="203">
          <cell r="D203" t="str">
            <v>C3603100713000</v>
          </cell>
          <cell r="E203" t="str">
            <v>C360 - PennTex North Louisiana Operating, LLC</v>
          </cell>
          <cell r="F203" t="str">
            <v>Lincoln Parish Processing Plant</v>
          </cell>
          <cell r="G203" t="str">
            <v>Education/Training</v>
          </cell>
          <cell r="H203" t="str">
            <v>Environmental (Opacity &amp; SPCC)</v>
          </cell>
          <cell r="I203" t="str">
            <v>C360</v>
          </cell>
          <cell r="J203">
            <v>3100</v>
          </cell>
          <cell r="K203">
            <v>713000</v>
          </cell>
          <cell r="L203" t="str">
            <v>Employee Expenses</v>
          </cell>
          <cell r="M203" t="str">
            <v>Lincoln Parish</v>
          </cell>
          <cell r="N203" t="str">
            <v>O&amp;M</v>
          </cell>
          <cell r="AA203">
            <v>0</v>
          </cell>
        </row>
        <row r="204">
          <cell r="D204" t="str">
            <v>C3603100713000</v>
          </cell>
          <cell r="E204" t="str">
            <v>C360 - PennTex North Louisiana Operating, LLC</v>
          </cell>
          <cell r="F204" t="str">
            <v>Lincoln Parish Processing Plant</v>
          </cell>
          <cell r="G204" t="str">
            <v>Education/Training</v>
          </cell>
          <cell r="H204" t="str">
            <v>Environmental (Opacity &amp; SPCC)</v>
          </cell>
          <cell r="I204" t="str">
            <v>C360</v>
          </cell>
          <cell r="J204">
            <v>3100</v>
          </cell>
          <cell r="K204">
            <v>713000</v>
          </cell>
          <cell r="L204" t="str">
            <v>Employee Expenses</v>
          </cell>
          <cell r="M204" t="str">
            <v>Lincoln Parish</v>
          </cell>
          <cell r="N204" t="str">
            <v>O&amp;M</v>
          </cell>
          <cell r="AA204">
            <v>0</v>
          </cell>
        </row>
        <row r="205">
          <cell r="D205" t="str">
            <v>C3603100717000</v>
          </cell>
          <cell r="E205" t="str">
            <v>C360 - PennTex North Louisiana Operating, LLC</v>
          </cell>
          <cell r="F205" t="str">
            <v>Lincoln Parish Processing Plant</v>
          </cell>
          <cell r="G205" t="str">
            <v>Meals: On Premise</v>
          </cell>
          <cell r="I205" t="str">
            <v>C360</v>
          </cell>
          <cell r="J205">
            <v>3100</v>
          </cell>
          <cell r="K205">
            <v>717000</v>
          </cell>
          <cell r="L205" t="str">
            <v>Employee Expenses</v>
          </cell>
          <cell r="M205" t="str">
            <v>Lincoln Parish</v>
          </cell>
          <cell r="N205" t="str">
            <v>O&amp;M</v>
          </cell>
          <cell r="Q205">
            <v>200</v>
          </cell>
          <cell r="U205">
            <v>200</v>
          </cell>
          <cell r="Y205">
            <v>200</v>
          </cell>
          <cell r="Z205">
            <v>1000</v>
          </cell>
          <cell r="AA205">
            <v>1600</v>
          </cell>
        </row>
        <row r="206">
          <cell r="D206" t="str">
            <v>C3603100718000</v>
          </cell>
          <cell r="E206" t="str">
            <v>C360 - PennTex North Louisiana Operating, LLC</v>
          </cell>
          <cell r="F206" t="str">
            <v>Lincoln Parish Processing Plant</v>
          </cell>
          <cell r="G206" t="str">
            <v>Meals: Off Premise</v>
          </cell>
          <cell r="I206" t="str">
            <v>C360</v>
          </cell>
          <cell r="J206">
            <v>3100</v>
          </cell>
          <cell r="K206">
            <v>718000</v>
          </cell>
          <cell r="L206" t="str">
            <v>Employee Expenses</v>
          </cell>
          <cell r="M206" t="str">
            <v>Lincoln Parish</v>
          </cell>
          <cell r="N206" t="str">
            <v>O&amp;M</v>
          </cell>
          <cell r="Q206">
            <v>200</v>
          </cell>
          <cell r="S206">
            <v>200</v>
          </cell>
          <cell r="U206">
            <v>200</v>
          </cell>
          <cell r="W206">
            <v>200</v>
          </cell>
          <cell r="Y206">
            <v>200</v>
          </cell>
          <cell r="AA206">
            <v>1000</v>
          </cell>
        </row>
        <row r="207">
          <cell r="D207" t="str">
            <v>C3603100720000</v>
          </cell>
          <cell r="E207" t="str">
            <v>C360 - PennTex North Louisiana Operating, LLC</v>
          </cell>
          <cell r="F207" t="str">
            <v>Lincoln Parish Processing Plant</v>
          </cell>
          <cell r="G207" t="str">
            <v>Contractors</v>
          </cell>
          <cell r="H207" t="str">
            <v>ROW mowing</v>
          </cell>
          <cell r="I207" t="str">
            <v>C360</v>
          </cell>
          <cell r="J207">
            <v>3100</v>
          </cell>
          <cell r="K207">
            <v>720000</v>
          </cell>
          <cell r="L207" t="str">
            <v>Contractors/Professional Services</v>
          </cell>
          <cell r="M207" t="str">
            <v>Lincoln Parish</v>
          </cell>
          <cell r="N207" t="str">
            <v>O&amp;M</v>
          </cell>
          <cell r="O207">
            <v>3985</v>
          </cell>
          <cell r="P207">
            <v>3985</v>
          </cell>
          <cell r="Q207">
            <v>4985</v>
          </cell>
          <cell r="R207">
            <v>37985</v>
          </cell>
          <cell r="S207">
            <v>50485</v>
          </cell>
          <cell r="T207">
            <v>39485</v>
          </cell>
          <cell r="U207">
            <v>45485</v>
          </cell>
          <cell r="V207">
            <v>37985</v>
          </cell>
          <cell r="W207">
            <v>203985</v>
          </cell>
          <cell r="X207">
            <v>62985</v>
          </cell>
          <cell r="Y207">
            <v>49485</v>
          </cell>
          <cell r="Z207">
            <v>14485</v>
          </cell>
          <cell r="AA207">
            <v>555320</v>
          </cell>
        </row>
        <row r="208">
          <cell r="D208" t="str">
            <v>C3603100720000</v>
          </cell>
          <cell r="E208" t="str">
            <v>C360 - PennTex North Louisiana Operating, LLC</v>
          </cell>
          <cell r="F208" t="str">
            <v>Lincoln Parish Processing Plant</v>
          </cell>
          <cell r="G208" t="str">
            <v>Contractors</v>
          </cell>
          <cell r="H208" t="str">
            <v>ROW repairs</v>
          </cell>
          <cell r="I208" t="str">
            <v>C360</v>
          </cell>
          <cell r="J208">
            <v>3100</v>
          </cell>
          <cell r="K208">
            <v>720000</v>
          </cell>
          <cell r="L208" t="str">
            <v>Contractors/Professional Services</v>
          </cell>
          <cell r="M208" t="str">
            <v>Lincoln Parish</v>
          </cell>
          <cell r="N208" t="str">
            <v>O&amp;M</v>
          </cell>
          <cell r="AA208">
            <v>0</v>
          </cell>
        </row>
        <row r="209">
          <cell r="D209" t="str">
            <v>C3603100720000</v>
          </cell>
          <cell r="E209" t="str">
            <v>C360 - PennTex North Louisiana Operating, LLC</v>
          </cell>
          <cell r="F209" t="str">
            <v>Lincoln Parish Processing Plant</v>
          </cell>
          <cell r="G209" t="str">
            <v>Contractors</v>
          </cell>
          <cell r="H209" t="str">
            <v>Plant mowing</v>
          </cell>
          <cell r="I209" t="str">
            <v>C360</v>
          </cell>
          <cell r="J209">
            <v>3100</v>
          </cell>
          <cell r="K209">
            <v>720000</v>
          </cell>
          <cell r="L209" t="str">
            <v>Contractors/Professional Services</v>
          </cell>
          <cell r="M209" t="str">
            <v>Lincoln Parish</v>
          </cell>
          <cell r="N209" t="str">
            <v>O&amp;M</v>
          </cell>
          <cell r="AA209">
            <v>0</v>
          </cell>
        </row>
        <row r="210">
          <cell r="D210" t="str">
            <v>C3603100720000</v>
          </cell>
          <cell r="E210" t="str">
            <v>C360 - PennTex North Louisiana Operating, LLC</v>
          </cell>
          <cell r="F210" t="str">
            <v>Lincoln Parish Processing Plant</v>
          </cell>
          <cell r="G210" t="str">
            <v>Contractors</v>
          </cell>
          <cell r="H210" t="str">
            <v xml:space="preserve">Weed Spraying - M&amp;R, Junction, Plant, etc </v>
          </cell>
          <cell r="I210" t="str">
            <v>C360</v>
          </cell>
          <cell r="J210">
            <v>3100</v>
          </cell>
          <cell r="K210">
            <v>720000</v>
          </cell>
          <cell r="L210" t="str">
            <v>Contractors/Professional Services</v>
          </cell>
          <cell r="M210" t="str">
            <v>Lincoln Parish</v>
          </cell>
          <cell r="N210" t="str">
            <v>O&amp;M</v>
          </cell>
          <cell r="AA210">
            <v>0</v>
          </cell>
        </row>
        <row r="211">
          <cell r="D211" t="str">
            <v>C3603100720000</v>
          </cell>
          <cell r="E211" t="str">
            <v>C360 - PennTex North Louisiana Operating, LLC</v>
          </cell>
          <cell r="F211" t="str">
            <v>Lincoln Parish Processing Plant</v>
          </cell>
          <cell r="G211" t="str">
            <v>Contractors</v>
          </cell>
          <cell r="H211" t="str">
            <v>Painting</v>
          </cell>
          <cell r="I211" t="str">
            <v>C360</v>
          </cell>
          <cell r="J211">
            <v>3100</v>
          </cell>
          <cell r="K211">
            <v>720000</v>
          </cell>
          <cell r="L211" t="str">
            <v>Contractors/Professional Services</v>
          </cell>
          <cell r="M211" t="str">
            <v>Lincoln Parish</v>
          </cell>
          <cell r="N211" t="str">
            <v>O&amp;M</v>
          </cell>
          <cell r="AA211">
            <v>0</v>
          </cell>
        </row>
        <row r="212">
          <cell r="D212" t="str">
            <v>C3603100720000</v>
          </cell>
          <cell r="E212" t="str">
            <v>C360 - PennTex North Louisiana Operating, LLC</v>
          </cell>
          <cell r="F212" t="str">
            <v>Lincoln Parish Processing Plant</v>
          </cell>
          <cell r="G212" t="str">
            <v>Contractors</v>
          </cell>
          <cell r="H212" t="str">
            <v>Measurement - RT</v>
          </cell>
          <cell r="I212" t="str">
            <v>C360</v>
          </cell>
          <cell r="J212">
            <v>3100</v>
          </cell>
          <cell r="K212">
            <v>720000</v>
          </cell>
          <cell r="L212" t="str">
            <v>Contractors/Professional Services</v>
          </cell>
          <cell r="M212" t="str">
            <v>Lincoln Parish</v>
          </cell>
          <cell r="N212" t="str">
            <v>O&amp;M</v>
          </cell>
          <cell r="AA212">
            <v>0</v>
          </cell>
        </row>
        <row r="213">
          <cell r="D213" t="str">
            <v>C3603100720000</v>
          </cell>
          <cell r="E213" t="str">
            <v>C360 - PennTex North Louisiana Operating, LLC</v>
          </cell>
          <cell r="F213" t="str">
            <v>Lincoln Parish Processing Plant</v>
          </cell>
          <cell r="G213" t="str">
            <v>Contractors</v>
          </cell>
          <cell r="H213" t="str">
            <v>VOC</v>
          </cell>
          <cell r="I213" t="str">
            <v>C360</v>
          </cell>
          <cell r="J213">
            <v>3100</v>
          </cell>
          <cell r="K213">
            <v>720000</v>
          </cell>
          <cell r="L213" t="str">
            <v>Contractors/Professional Services</v>
          </cell>
          <cell r="M213" t="str">
            <v>Lincoln Parish</v>
          </cell>
          <cell r="N213" t="str">
            <v>O&amp;M</v>
          </cell>
          <cell r="AA213">
            <v>0</v>
          </cell>
        </row>
        <row r="214">
          <cell r="D214" t="str">
            <v>C3603100720000</v>
          </cell>
          <cell r="E214" t="str">
            <v>C360 - PennTex North Louisiana Operating, LLC</v>
          </cell>
          <cell r="F214" t="str">
            <v>Lincoln Parish Processing Plant</v>
          </cell>
          <cell r="G214" t="str">
            <v>Contractors</v>
          </cell>
          <cell r="H214" t="str">
            <v>Miscellaneous</v>
          </cell>
          <cell r="I214" t="str">
            <v>C360</v>
          </cell>
          <cell r="J214">
            <v>3100</v>
          </cell>
          <cell r="K214">
            <v>720000</v>
          </cell>
          <cell r="L214" t="str">
            <v>Contractors/Professional Services</v>
          </cell>
          <cell r="M214" t="str">
            <v>Lincoln Parish</v>
          </cell>
          <cell r="N214" t="str">
            <v>O&amp;M</v>
          </cell>
          <cell r="AA214">
            <v>0</v>
          </cell>
        </row>
        <row r="215">
          <cell r="D215" t="str">
            <v>C3603100720000</v>
          </cell>
          <cell r="E215" t="str">
            <v>C360 - PennTex North Louisiana Operating, LLC</v>
          </cell>
          <cell r="F215" t="str">
            <v>Lincoln Parish Processing Plant</v>
          </cell>
          <cell r="G215" t="str">
            <v>Contractors</v>
          </cell>
          <cell r="H215" t="str">
            <v>Hauling of Liquids</v>
          </cell>
          <cell r="I215" t="str">
            <v>C360</v>
          </cell>
          <cell r="J215">
            <v>3100</v>
          </cell>
          <cell r="K215">
            <v>720000</v>
          </cell>
          <cell r="L215" t="str">
            <v>Contractors/Professional Services</v>
          </cell>
          <cell r="M215" t="str">
            <v>Lincoln Parish</v>
          </cell>
          <cell r="N215" t="str">
            <v>O&amp;M</v>
          </cell>
          <cell r="AA215">
            <v>0</v>
          </cell>
        </row>
        <row r="216">
          <cell r="D216" t="str">
            <v>C3603100720000</v>
          </cell>
          <cell r="E216" t="str">
            <v>C360 - PennTex North Louisiana Operating, LLC</v>
          </cell>
          <cell r="F216" t="str">
            <v>Lincoln Parish Processing Plant</v>
          </cell>
          <cell r="G216" t="str">
            <v>Contractors</v>
          </cell>
          <cell r="H216" t="str">
            <v>Truck Rack Activities</v>
          </cell>
          <cell r="I216" t="str">
            <v>C360</v>
          </cell>
          <cell r="J216">
            <v>3100</v>
          </cell>
          <cell r="K216">
            <v>720000</v>
          </cell>
          <cell r="L216" t="str">
            <v>Contractors/Professional Services</v>
          </cell>
          <cell r="M216" t="str">
            <v>Lincoln Parish</v>
          </cell>
          <cell r="N216" t="str">
            <v>O&amp;M</v>
          </cell>
          <cell r="AA216">
            <v>0</v>
          </cell>
        </row>
        <row r="217">
          <cell r="D217" t="str">
            <v>C3603100720000</v>
          </cell>
          <cell r="E217" t="str">
            <v>C360 - PennTex North Louisiana Operating, LLC</v>
          </cell>
          <cell r="F217" t="str">
            <v>Lincoln Parish Processing Plant</v>
          </cell>
          <cell r="G217" t="str">
            <v>Contractors</v>
          </cell>
          <cell r="H217" t="str">
            <v xml:space="preserve">Rock </v>
          </cell>
          <cell r="I217" t="str">
            <v>C360</v>
          </cell>
          <cell r="J217">
            <v>3100</v>
          </cell>
          <cell r="K217">
            <v>720000</v>
          </cell>
          <cell r="L217" t="str">
            <v>Contractors/Professional Services</v>
          </cell>
          <cell r="M217" t="str">
            <v>Lincoln Parish</v>
          </cell>
          <cell r="N217" t="str">
            <v>O&amp;M</v>
          </cell>
          <cell r="AA217">
            <v>0</v>
          </cell>
        </row>
        <row r="218">
          <cell r="D218" t="str">
            <v>C3603100720000</v>
          </cell>
          <cell r="E218" t="str">
            <v>C360 - PennTex North Louisiana Operating, LLC</v>
          </cell>
          <cell r="F218" t="str">
            <v>Lincoln Parish Processing Plant</v>
          </cell>
          <cell r="G218" t="str">
            <v>Contractors</v>
          </cell>
          <cell r="H218" t="str">
            <v>ROW clearing</v>
          </cell>
          <cell r="I218" t="str">
            <v>C360</v>
          </cell>
          <cell r="J218">
            <v>3100</v>
          </cell>
          <cell r="K218">
            <v>720000</v>
          </cell>
          <cell r="L218" t="str">
            <v>Contractors/Professional Services</v>
          </cell>
          <cell r="M218" t="str">
            <v>Lincoln Parish</v>
          </cell>
          <cell r="N218" t="str">
            <v>O&amp;M</v>
          </cell>
          <cell r="AA218">
            <v>0</v>
          </cell>
        </row>
        <row r="219">
          <cell r="D219" t="str">
            <v>C3603100720000</v>
          </cell>
          <cell r="E219" t="str">
            <v>C360 - PennTex North Louisiana Operating, LLC</v>
          </cell>
          <cell r="F219" t="str">
            <v>Lincoln Parish Processing Plant</v>
          </cell>
          <cell r="G219" t="str">
            <v>Contractors</v>
          </cell>
          <cell r="H219" t="str">
            <v>Allen Bradley support</v>
          </cell>
          <cell r="I219" t="str">
            <v>C360</v>
          </cell>
          <cell r="J219">
            <v>3100</v>
          </cell>
          <cell r="K219">
            <v>720000</v>
          </cell>
          <cell r="L219" t="str">
            <v>Contractors/Professional Services</v>
          </cell>
          <cell r="M219" t="str">
            <v>Lincoln Parish</v>
          </cell>
          <cell r="N219" t="str">
            <v>O&amp;M</v>
          </cell>
          <cell r="AA219">
            <v>0</v>
          </cell>
        </row>
        <row r="220">
          <cell r="D220" t="str">
            <v>C3603100720100</v>
          </cell>
          <cell r="E220" t="str">
            <v>C360 - PennTex North Louisiana Operating, LLC</v>
          </cell>
          <cell r="F220" t="str">
            <v>Lincoln Parish Processing Plant</v>
          </cell>
          <cell r="G220" t="str">
            <v>Contractors - Compression</v>
          </cell>
          <cell r="I220" t="str">
            <v>C360</v>
          </cell>
          <cell r="J220">
            <v>3100</v>
          </cell>
          <cell r="K220">
            <v>720100</v>
          </cell>
          <cell r="L220" t="str">
            <v>Contractors/Professional Services</v>
          </cell>
          <cell r="M220" t="str">
            <v>Lincoln Parish</v>
          </cell>
          <cell r="N220" t="str">
            <v>O&amp;M</v>
          </cell>
          <cell r="V220">
            <v>10000</v>
          </cell>
          <cell r="Y220">
            <v>10000</v>
          </cell>
          <cell r="AA220">
            <v>20000</v>
          </cell>
        </row>
        <row r="221">
          <cell r="D221" t="str">
            <v>C3603100721000</v>
          </cell>
          <cell r="E221" t="str">
            <v>C360 - PennTex North Louisiana Operating, LLC</v>
          </cell>
          <cell r="F221" t="str">
            <v>Lincoln Parish Processing Plant</v>
          </cell>
          <cell r="G221" t="str">
            <v>Professional Services</v>
          </cell>
          <cell r="H221" t="str">
            <v>Environmental services - Sanitary Sprinkler system &amp; RO Reject water sample</v>
          </cell>
          <cell r="I221" t="str">
            <v>C360</v>
          </cell>
          <cell r="J221">
            <v>3100</v>
          </cell>
          <cell r="K221">
            <v>721000</v>
          </cell>
          <cell r="L221" t="str">
            <v>Contractors/Professional Services</v>
          </cell>
          <cell r="M221" t="str">
            <v>Lincoln Parish</v>
          </cell>
          <cell r="N221" t="str">
            <v>O&amp;M</v>
          </cell>
          <cell r="R221">
            <v>1500</v>
          </cell>
          <cell r="S221">
            <v>1500</v>
          </cell>
          <cell r="T221">
            <v>1500</v>
          </cell>
          <cell r="U221">
            <v>1500</v>
          </cell>
          <cell r="V221">
            <v>1500</v>
          </cell>
          <cell r="W221">
            <v>1500</v>
          </cell>
          <cell r="X221">
            <v>1500</v>
          </cell>
          <cell r="Y221">
            <v>1500</v>
          </cell>
          <cell r="Z221">
            <v>1500</v>
          </cell>
          <cell r="AA221">
            <v>13500</v>
          </cell>
        </row>
        <row r="222">
          <cell r="D222" t="str">
            <v>C3603100722000</v>
          </cell>
          <cell r="E222" t="str">
            <v>C360 - PennTex North Louisiana Operating, LLC</v>
          </cell>
          <cell r="F222" t="str">
            <v>Lincoln Parish Processing Plant</v>
          </cell>
          <cell r="G222" t="str">
            <v>Outside Operators Expense</v>
          </cell>
          <cell r="H222" t="str">
            <v>SPL</v>
          </cell>
          <cell r="I222" t="str">
            <v>C360</v>
          </cell>
          <cell r="J222">
            <v>3100</v>
          </cell>
          <cell r="K222">
            <v>722000</v>
          </cell>
          <cell r="L222" t="str">
            <v>Contractors/Professional Services</v>
          </cell>
          <cell r="M222" t="str">
            <v>Lincoln Parish</v>
          </cell>
          <cell r="N222" t="str">
            <v>O&amp;M</v>
          </cell>
          <cell r="O222">
            <v>1000</v>
          </cell>
          <cell r="P222">
            <v>1000</v>
          </cell>
          <cell r="Q222">
            <v>1000</v>
          </cell>
          <cell r="R222">
            <v>1000</v>
          </cell>
          <cell r="S222">
            <v>1000</v>
          </cell>
          <cell r="T222">
            <v>1000</v>
          </cell>
          <cell r="U222">
            <v>1000</v>
          </cell>
          <cell r="V222">
            <v>1000</v>
          </cell>
          <cell r="W222">
            <v>1000</v>
          </cell>
          <cell r="X222">
            <v>1000</v>
          </cell>
          <cell r="Y222">
            <v>1000</v>
          </cell>
          <cell r="Z222">
            <v>1000</v>
          </cell>
          <cell r="AA222">
            <v>12000</v>
          </cell>
        </row>
        <row r="223">
          <cell r="D223" t="str">
            <v>C3603100723000</v>
          </cell>
          <cell r="E223" t="str">
            <v>C360 - PennTex North Louisiana Operating, LLC</v>
          </cell>
          <cell r="F223" t="str">
            <v>Lincoln Parish Processing Plant</v>
          </cell>
          <cell r="G223" t="str">
            <v>Office Supplies</v>
          </cell>
          <cell r="I223" t="str">
            <v>C360</v>
          </cell>
          <cell r="J223">
            <v>3100</v>
          </cell>
          <cell r="K223">
            <v>723000</v>
          </cell>
          <cell r="L223" t="str">
            <v>Materials &amp; Supplies</v>
          </cell>
          <cell r="M223" t="str">
            <v>Lincoln Parish</v>
          </cell>
          <cell r="N223" t="str">
            <v>O&amp;M</v>
          </cell>
          <cell r="Q223">
            <v>500</v>
          </cell>
          <cell r="R223">
            <v>500</v>
          </cell>
          <cell r="S223">
            <v>500</v>
          </cell>
          <cell r="T223">
            <v>500</v>
          </cell>
          <cell r="U223">
            <v>500</v>
          </cell>
          <cell r="V223">
            <v>500</v>
          </cell>
          <cell r="W223">
            <v>500</v>
          </cell>
          <cell r="X223">
            <v>500</v>
          </cell>
          <cell r="Y223">
            <v>500</v>
          </cell>
          <cell r="Z223">
            <v>500</v>
          </cell>
          <cell r="AA223">
            <v>5000</v>
          </cell>
        </row>
        <row r="224">
          <cell r="D224" t="str">
            <v>C3603100724000</v>
          </cell>
          <cell r="E224" t="str">
            <v>C360 - PennTex North Louisiana Operating, LLC</v>
          </cell>
          <cell r="F224" t="str">
            <v>Lincoln Parish Processing Plant</v>
          </cell>
          <cell r="G224" t="str">
            <v>Materials and Parts</v>
          </cell>
          <cell r="H224" t="str">
            <v>Pigs</v>
          </cell>
          <cell r="I224" t="str">
            <v>C360</v>
          </cell>
          <cell r="J224">
            <v>3100</v>
          </cell>
          <cell r="K224">
            <v>724000</v>
          </cell>
          <cell r="L224" t="str">
            <v>Materials &amp; Supplies</v>
          </cell>
          <cell r="M224" t="str">
            <v>Lincoln Parish</v>
          </cell>
          <cell r="N224" t="str">
            <v>O&amp;M</v>
          </cell>
          <cell r="O224">
            <v>3000</v>
          </cell>
          <cell r="P224">
            <v>5000</v>
          </cell>
          <cell r="Q224">
            <v>2000</v>
          </cell>
          <cell r="R224">
            <v>15000</v>
          </cell>
          <cell r="S224">
            <v>16000</v>
          </cell>
          <cell r="T224">
            <v>19000</v>
          </cell>
          <cell r="U224">
            <v>17000</v>
          </cell>
          <cell r="V224">
            <v>19000</v>
          </cell>
          <cell r="W224">
            <v>18000</v>
          </cell>
          <cell r="X224">
            <v>20000</v>
          </cell>
          <cell r="Y224">
            <v>15000</v>
          </cell>
          <cell r="Z224">
            <v>19000</v>
          </cell>
          <cell r="AA224">
            <v>168000</v>
          </cell>
        </row>
        <row r="225">
          <cell r="D225" t="str">
            <v>C3603100724000</v>
          </cell>
          <cell r="E225" t="str">
            <v>C360 - PennTex North Louisiana Operating, LLC</v>
          </cell>
          <cell r="F225" t="str">
            <v>Lincoln Parish Processing Plant</v>
          </cell>
          <cell r="G225" t="str">
            <v>Materials and Parts</v>
          </cell>
          <cell r="H225" t="str">
            <v>Cryo plant</v>
          </cell>
          <cell r="I225" t="str">
            <v>C360</v>
          </cell>
          <cell r="J225">
            <v>3100</v>
          </cell>
          <cell r="K225">
            <v>724000</v>
          </cell>
          <cell r="L225" t="str">
            <v>Materials &amp; Supplies</v>
          </cell>
          <cell r="M225" t="str">
            <v>Lincoln Parish</v>
          </cell>
          <cell r="N225" t="str">
            <v>O&amp;M</v>
          </cell>
          <cell r="AA225">
            <v>0</v>
          </cell>
        </row>
        <row r="226">
          <cell r="D226" t="str">
            <v>C3603100724000</v>
          </cell>
          <cell r="E226" t="str">
            <v>C360 - PennTex North Louisiana Operating, LLC</v>
          </cell>
          <cell r="F226" t="str">
            <v>Lincoln Parish Processing Plant</v>
          </cell>
          <cell r="G226" t="str">
            <v>Materials and Parts</v>
          </cell>
          <cell r="H226" t="str">
            <v>Measurement</v>
          </cell>
          <cell r="I226" t="str">
            <v>C360</v>
          </cell>
          <cell r="J226">
            <v>3100</v>
          </cell>
          <cell r="K226">
            <v>724000</v>
          </cell>
          <cell r="L226" t="str">
            <v>Materials &amp; Supplies</v>
          </cell>
          <cell r="M226" t="str">
            <v>Lincoln Parish</v>
          </cell>
          <cell r="N226" t="str">
            <v>O&amp;M</v>
          </cell>
          <cell r="AA226">
            <v>0</v>
          </cell>
        </row>
        <row r="227">
          <cell r="D227" t="str">
            <v>C3603100724000</v>
          </cell>
          <cell r="E227" t="str">
            <v>C360 - PennTex North Louisiana Operating, LLC</v>
          </cell>
          <cell r="F227" t="str">
            <v>Lincoln Parish Processing Plant</v>
          </cell>
          <cell r="G227" t="str">
            <v>Materials and Parts</v>
          </cell>
          <cell r="H227" t="str">
            <v>Miscellaneous</v>
          </cell>
          <cell r="I227" t="str">
            <v>C360</v>
          </cell>
          <cell r="J227">
            <v>3100</v>
          </cell>
          <cell r="K227">
            <v>724000</v>
          </cell>
          <cell r="L227" t="str">
            <v>Materials &amp; Supplies</v>
          </cell>
          <cell r="M227" t="str">
            <v>Lincoln Parish</v>
          </cell>
          <cell r="N227" t="str">
            <v>O&amp;M</v>
          </cell>
          <cell r="AA227">
            <v>0</v>
          </cell>
        </row>
        <row r="228">
          <cell r="D228" t="str">
            <v>C3603100724000</v>
          </cell>
          <cell r="E228" t="str">
            <v>C360 - PennTex North Louisiana Operating, LLC</v>
          </cell>
          <cell r="F228" t="str">
            <v>Lincoln Parish Processing Plant</v>
          </cell>
          <cell r="G228" t="str">
            <v>Materials and Parts</v>
          </cell>
          <cell r="H228" t="str">
            <v>I&amp;E</v>
          </cell>
          <cell r="I228" t="str">
            <v>C360</v>
          </cell>
          <cell r="J228">
            <v>3100</v>
          </cell>
          <cell r="K228">
            <v>724000</v>
          </cell>
          <cell r="L228" t="str">
            <v>Materials &amp; Supplies</v>
          </cell>
          <cell r="M228" t="str">
            <v>Lincoln Parish</v>
          </cell>
          <cell r="N228" t="str">
            <v>O&amp;M</v>
          </cell>
          <cell r="AA228">
            <v>0</v>
          </cell>
        </row>
        <row r="229">
          <cell r="D229" t="str">
            <v>C3603100724100</v>
          </cell>
          <cell r="E229" t="str">
            <v>C360 - PennTex North Louisiana Operating, LLC</v>
          </cell>
          <cell r="F229" t="str">
            <v>Lincoln Parish Processing Plant</v>
          </cell>
          <cell r="G229" t="str">
            <v>Materials and Parts - Compression</v>
          </cell>
          <cell r="I229" t="str">
            <v>C360</v>
          </cell>
          <cell r="J229">
            <v>3100</v>
          </cell>
          <cell r="K229">
            <v>724100</v>
          </cell>
          <cell r="L229" t="str">
            <v>Materials &amp; Supplies</v>
          </cell>
          <cell r="M229" t="str">
            <v>Lincoln Parish</v>
          </cell>
          <cell r="N229" t="str">
            <v>O&amp;M</v>
          </cell>
          <cell r="R229">
            <v>2000</v>
          </cell>
          <cell r="S229">
            <v>3000</v>
          </cell>
          <cell r="T229">
            <v>4000</v>
          </cell>
          <cell r="U229">
            <v>5000</v>
          </cell>
          <cell r="V229">
            <v>5000</v>
          </cell>
          <cell r="W229">
            <v>5000</v>
          </cell>
          <cell r="X229">
            <v>5000</v>
          </cell>
          <cell r="Y229">
            <v>5000</v>
          </cell>
          <cell r="Z229">
            <v>5000</v>
          </cell>
          <cell r="AA229">
            <v>39000</v>
          </cell>
        </row>
        <row r="230">
          <cell r="D230" t="str">
            <v>C3603100725000</v>
          </cell>
          <cell r="E230" t="str">
            <v>C360 - PennTex North Louisiana Operating, LLC</v>
          </cell>
          <cell r="F230" t="str">
            <v>Lincoln Parish Processing Plant</v>
          </cell>
          <cell r="G230" t="str">
            <v>Equipment &amp; Tool Use</v>
          </cell>
          <cell r="I230" t="str">
            <v>C360</v>
          </cell>
          <cell r="J230">
            <v>3100</v>
          </cell>
          <cell r="K230">
            <v>725000</v>
          </cell>
          <cell r="L230" t="str">
            <v>Other Expenses</v>
          </cell>
          <cell r="M230" t="str">
            <v>Lincoln Parish</v>
          </cell>
          <cell r="N230" t="str">
            <v>O&amp;M</v>
          </cell>
          <cell r="R230">
            <v>2000</v>
          </cell>
          <cell r="S230">
            <v>3000</v>
          </cell>
          <cell r="T230">
            <v>3000</v>
          </cell>
          <cell r="U230">
            <v>4000</v>
          </cell>
          <cell r="V230">
            <v>7000</v>
          </cell>
          <cell r="W230">
            <v>3000</v>
          </cell>
          <cell r="X230">
            <v>4000</v>
          </cell>
          <cell r="Y230">
            <v>4000</v>
          </cell>
          <cell r="Z230">
            <v>4000</v>
          </cell>
          <cell r="AA230">
            <v>34000</v>
          </cell>
        </row>
        <row r="231">
          <cell r="D231" t="str">
            <v>C3603100725000</v>
          </cell>
          <cell r="E231" t="str">
            <v>C360 - PennTex North Louisiana Operating, LLC</v>
          </cell>
          <cell r="F231" t="str">
            <v>Lincoln Parish Processing Plant</v>
          </cell>
          <cell r="G231" t="str">
            <v>Equipment &amp; Tool Use</v>
          </cell>
          <cell r="H231" t="str">
            <v>Manlift/light plant/etc</v>
          </cell>
          <cell r="I231" t="str">
            <v>C360</v>
          </cell>
          <cell r="J231">
            <v>3100</v>
          </cell>
          <cell r="K231">
            <v>725000</v>
          </cell>
          <cell r="L231" t="str">
            <v>Other Expenses</v>
          </cell>
          <cell r="M231" t="str">
            <v>Lincoln Parish</v>
          </cell>
          <cell r="N231" t="str">
            <v>O&amp;M</v>
          </cell>
          <cell r="AA231">
            <v>0</v>
          </cell>
        </row>
        <row r="232">
          <cell r="D232" t="str">
            <v>C3603100725000</v>
          </cell>
          <cell r="E232" t="str">
            <v>C360 - PennTex North Louisiana Operating, LLC</v>
          </cell>
          <cell r="F232" t="str">
            <v>Lincoln Parish Processing Plant</v>
          </cell>
          <cell r="G232" t="str">
            <v>Equipment &amp; Tool Use</v>
          </cell>
          <cell r="H232" t="str">
            <v>hydrovac for filter chg out</v>
          </cell>
          <cell r="I232" t="str">
            <v>C360</v>
          </cell>
          <cell r="J232">
            <v>3100</v>
          </cell>
          <cell r="K232">
            <v>725000</v>
          </cell>
          <cell r="L232" t="str">
            <v>Other Expenses</v>
          </cell>
          <cell r="M232" t="str">
            <v>Lincoln Parish</v>
          </cell>
          <cell r="N232" t="str">
            <v>O&amp;M</v>
          </cell>
          <cell r="AA232">
            <v>0</v>
          </cell>
        </row>
        <row r="233">
          <cell r="D233" t="str">
            <v>C3603100726000</v>
          </cell>
          <cell r="E233" t="str">
            <v>C360 - PennTex North Louisiana Operating, LLC</v>
          </cell>
          <cell r="F233" t="str">
            <v>Lincoln Parish Processing Plant</v>
          </cell>
          <cell r="G233" t="str">
            <v>Consumables</v>
          </cell>
          <cell r="H233" t="str">
            <v>Amine</v>
          </cell>
          <cell r="I233" t="str">
            <v>C360</v>
          </cell>
          <cell r="J233">
            <v>3100</v>
          </cell>
          <cell r="K233">
            <v>726000</v>
          </cell>
          <cell r="L233" t="str">
            <v>Materials &amp; Supplies</v>
          </cell>
          <cell r="M233" t="str">
            <v>Lincoln Parish</v>
          </cell>
          <cell r="N233" t="str">
            <v>O&amp;M</v>
          </cell>
          <cell r="O233">
            <v>5000</v>
          </cell>
          <cell r="P233">
            <v>5000</v>
          </cell>
          <cell r="Q233">
            <v>7000</v>
          </cell>
          <cell r="R233">
            <v>5000</v>
          </cell>
          <cell r="S233">
            <v>5000</v>
          </cell>
          <cell r="T233">
            <v>10000</v>
          </cell>
          <cell r="U233">
            <v>5000</v>
          </cell>
          <cell r="V233">
            <v>10000</v>
          </cell>
          <cell r="W233">
            <v>12000</v>
          </cell>
          <cell r="X233">
            <v>7000</v>
          </cell>
          <cell r="Y233">
            <v>7000</v>
          </cell>
          <cell r="Z233">
            <v>12000</v>
          </cell>
          <cell r="AA233">
            <v>90000</v>
          </cell>
        </row>
        <row r="234">
          <cell r="D234" t="str">
            <v>C3603100726000</v>
          </cell>
          <cell r="E234" t="str">
            <v>C360 - PennTex North Louisiana Operating, LLC</v>
          </cell>
          <cell r="F234" t="str">
            <v>Lincoln Parish Processing Plant</v>
          </cell>
          <cell r="G234" t="str">
            <v>Consumables</v>
          </cell>
          <cell r="H234" t="str">
            <v>Filters &amp; Fluids/Methonal $5k</v>
          </cell>
          <cell r="I234" t="str">
            <v>C360</v>
          </cell>
          <cell r="J234">
            <v>3100</v>
          </cell>
          <cell r="K234">
            <v>726000</v>
          </cell>
          <cell r="L234" t="str">
            <v>Materials &amp; Supplies</v>
          </cell>
          <cell r="M234" t="str">
            <v>Lincoln Parish</v>
          </cell>
          <cell r="N234" t="str">
            <v>O&amp;M</v>
          </cell>
          <cell r="AA234">
            <v>0</v>
          </cell>
        </row>
        <row r="235">
          <cell r="D235" t="str">
            <v>C3603100727000</v>
          </cell>
          <cell r="E235" t="str">
            <v>C360 - PennTex North Louisiana Operating, LLC</v>
          </cell>
          <cell r="F235" t="str">
            <v>Lincoln Parish Processing Plant</v>
          </cell>
          <cell r="G235" t="str">
            <v>Utilities -  Communications</v>
          </cell>
          <cell r="H235" t="str">
            <v>Cell/office phone/internet</v>
          </cell>
          <cell r="I235" t="str">
            <v>C360</v>
          </cell>
          <cell r="J235">
            <v>3100</v>
          </cell>
          <cell r="K235">
            <v>727000</v>
          </cell>
          <cell r="L235" t="str">
            <v>Utilities</v>
          </cell>
          <cell r="M235" t="str">
            <v>Lincoln Parish</v>
          </cell>
          <cell r="N235" t="str">
            <v>O&amp;M</v>
          </cell>
          <cell r="O235">
            <v>5000</v>
          </cell>
          <cell r="P235">
            <v>5000</v>
          </cell>
          <cell r="Q235">
            <v>5000</v>
          </cell>
          <cell r="R235">
            <v>5000</v>
          </cell>
          <cell r="S235">
            <v>5000</v>
          </cell>
          <cell r="T235">
            <v>5000</v>
          </cell>
          <cell r="U235">
            <v>5000</v>
          </cell>
          <cell r="V235">
            <v>5000</v>
          </cell>
          <cell r="W235">
            <v>5000</v>
          </cell>
          <cell r="X235">
            <v>5000</v>
          </cell>
          <cell r="Y235">
            <v>5000</v>
          </cell>
          <cell r="Z235">
            <v>5000</v>
          </cell>
          <cell r="AA235">
            <v>60000</v>
          </cell>
        </row>
        <row r="236">
          <cell r="D236" t="str">
            <v>C3603100727000</v>
          </cell>
          <cell r="E236" t="str">
            <v>C360 - PennTex North Louisiana Operating, LLC</v>
          </cell>
          <cell r="F236" t="str">
            <v>Lincoln Parish Processing Plant</v>
          </cell>
          <cell r="G236" t="str">
            <v>Utilities -  Communications</v>
          </cell>
          <cell r="H236" t="str">
            <v>VSAT</v>
          </cell>
          <cell r="I236" t="str">
            <v>C360</v>
          </cell>
          <cell r="J236">
            <v>3100</v>
          </cell>
          <cell r="K236">
            <v>727000</v>
          </cell>
          <cell r="L236" t="str">
            <v>Utilities</v>
          </cell>
          <cell r="M236" t="str">
            <v>Lincoln Parish</v>
          </cell>
          <cell r="N236" t="str">
            <v>O&amp;M</v>
          </cell>
          <cell r="AA236">
            <v>0</v>
          </cell>
        </row>
        <row r="237">
          <cell r="D237" t="str">
            <v>C3603100727001</v>
          </cell>
          <cell r="E237" t="str">
            <v>C360 - PennTex North Louisiana Operating, LLC</v>
          </cell>
          <cell r="F237" t="str">
            <v>Lincoln Parish Processing Plant</v>
          </cell>
          <cell r="G237" t="str">
            <v>Utilities -  Electric O&amp;M</v>
          </cell>
          <cell r="I237" t="str">
            <v>C360</v>
          </cell>
          <cell r="J237">
            <v>3100</v>
          </cell>
          <cell r="K237">
            <v>727001</v>
          </cell>
          <cell r="L237" t="str">
            <v>Utilities</v>
          </cell>
          <cell r="M237" t="str">
            <v>Lincoln Parish</v>
          </cell>
          <cell r="N237" t="str">
            <v>O&amp;M</v>
          </cell>
          <cell r="O237">
            <v>1000</v>
          </cell>
          <cell r="P237">
            <v>1000</v>
          </cell>
          <cell r="Q237">
            <v>104000</v>
          </cell>
          <cell r="R237">
            <v>104000</v>
          </cell>
          <cell r="S237">
            <v>104000</v>
          </cell>
          <cell r="T237">
            <v>104000</v>
          </cell>
          <cell r="U237">
            <v>104000</v>
          </cell>
          <cell r="V237">
            <v>104000</v>
          </cell>
          <cell r="W237">
            <v>104000</v>
          </cell>
          <cell r="X237">
            <v>104000</v>
          </cell>
          <cell r="Y237">
            <v>104000</v>
          </cell>
          <cell r="Z237">
            <v>104000</v>
          </cell>
          <cell r="AA237">
            <v>1042000</v>
          </cell>
        </row>
        <row r="238">
          <cell r="D238" t="str">
            <v>C3603100727001</v>
          </cell>
          <cell r="E238" t="str">
            <v>C360 - PennTex North Louisiana Operating, LLC</v>
          </cell>
          <cell r="F238" t="str">
            <v>Lincoln Parish Processing Plant</v>
          </cell>
          <cell r="G238" t="str">
            <v>Utilities -  Electric O&amp;M</v>
          </cell>
          <cell r="H238" t="str">
            <v>Billed to WH</v>
          </cell>
          <cell r="I238" t="str">
            <v>C360</v>
          </cell>
          <cell r="J238">
            <v>3100</v>
          </cell>
          <cell r="K238">
            <v>727001</v>
          </cell>
          <cell r="L238" t="str">
            <v>Utilities</v>
          </cell>
          <cell r="M238" t="str">
            <v>Lincoln Parish</v>
          </cell>
          <cell r="N238" t="str">
            <v>O&amp;M</v>
          </cell>
          <cell r="AA238">
            <v>0</v>
          </cell>
        </row>
        <row r="239">
          <cell r="D239" t="str">
            <v>C3603100727002</v>
          </cell>
          <cell r="E239" t="str">
            <v>C360 - PennTex North Louisiana Operating, LLC</v>
          </cell>
          <cell r="F239" t="str">
            <v>Lincoln Parish Processing Plant</v>
          </cell>
          <cell r="G239" t="str">
            <v>Utilities - Other O&amp;M</v>
          </cell>
          <cell r="H239" t="str">
            <v>Water</v>
          </cell>
          <cell r="I239" t="str">
            <v>C360</v>
          </cell>
          <cell r="J239">
            <v>3100</v>
          </cell>
          <cell r="K239">
            <v>727002</v>
          </cell>
          <cell r="L239" t="str">
            <v>Utilities</v>
          </cell>
          <cell r="M239" t="str">
            <v>Lincoln Parish</v>
          </cell>
          <cell r="N239" t="str">
            <v>O&amp;M</v>
          </cell>
          <cell r="O239">
            <v>50</v>
          </cell>
          <cell r="P239">
            <v>50</v>
          </cell>
          <cell r="Q239">
            <v>50</v>
          </cell>
          <cell r="R239">
            <v>50</v>
          </cell>
          <cell r="S239">
            <v>50</v>
          </cell>
          <cell r="T239">
            <v>50</v>
          </cell>
          <cell r="U239">
            <v>50</v>
          </cell>
          <cell r="V239">
            <v>50</v>
          </cell>
          <cell r="W239">
            <v>50</v>
          </cell>
          <cell r="X239">
            <v>50</v>
          </cell>
          <cell r="Y239">
            <v>50</v>
          </cell>
          <cell r="Z239">
            <v>50</v>
          </cell>
          <cell r="AA239">
            <v>600</v>
          </cell>
        </row>
        <row r="240">
          <cell r="D240" t="str">
            <v>C3603100728000</v>
          </cell>
          <cell r="E240" t="str">
            <v>C360 - PennTex North Louisiana Operating, LLC</v>
          </cell>
          <cell r="F240" t="str">
            <v>Lincoln Parish Processing Plant</v>
          </cell>
          <cell r="G240" t="str">
            <v>Equipment use - Vehicles</v>
          </cell>
          <cell r="H240" t="str">
            <v>7 vehicles</v>
          </cell>
          <cell r="I240" t="str">
            <v>C360</v>
          </cell>
          <cell r="J240">
            <v>3100</v>
          </cell>
          <cell r="K240">
            <v>728000</v>
          </cell>
          <cell r="L240" t="str">
            <v>Other Expenses</v>
          </cell>
          <cell r="M240" t="str">
            <v>Lincoln Parish</v>
          </cell>
          <cell r="N240" t="str">
            <v>O&amp;M</v>
          </cell>
          <cell r="O240">
            <v>5000</v>
          </cell>
          <cell r="P240">
            <v>5000</v>
          </cell>
          <cell r="Q240">
            <v>5000</v>
          </cell>
          <cell r="R240">
            <v>5000</v>
          </cell>
          <cell r="S240">
            <v>5000</v>
          </cell>
          <cell r="T240">
            <v>5000</v>
          </cell>
          <cell r="U240">
            <v>5000</v>
          </cell>
          <cell r="V240">
            <v>5000</v>
          </cell>
          <cell r="W240">
            <v>5000</v>
          </cell>
          <cell r="X240">
            <v>5000</v>
          </cell>
          <cell r="Y240">
            <v>5000</v>
          </cell>
          <cell r="Z240">
            <v>5000</v>
          </cell>
          <cell r="AA240">
            <v>60000</v>
          </cell>
        </row>
        <row r="241">
          <cell r="D241" t="str">
            <v>C3603100729000</v>
          </cell>
          <cell r="E241" t="str">
            <v>C360 - PennTex North Louisiana Operating, LLC</v>
          </cell>
          <cell r="F241" t="str">
            <v>Lincoln Parish Processing Plant</v>
          </cell>
          <cell r="G241" t="str">
            <v>Rents &amp; Leases</v>
          </cell>
          <cell r="H241" t="str">
            <v>Kinger Morgan bullets</v>
          </cell>
          <cell r="I241" t="str">
            <v>C360</v>
          </cell>
          <cell r="J241">
            <v>3100</v>
          </cell>
          <cell r="K241">
            <v>729000</v>
          </cell>
          <cell r="L241" t="str">
            <v>Other Expenses</v>
          </cell>
          <cell r="M241" t="str">
            <v>Lincoln Parish</v>
          </cell>
          <cell r="N241" t="str">
            <v>O&amp;M</v>
          </cell>
          <cell r="P241">
            <v>304000</v>
          </cell>
          <cell r="Q241">
            <v>54000</v>
          </cell>
          <cell r="R241">
            <v>54000</v>
          </cell>
          <cell r="S241">
            <v>54000</v>
          </cell>
          <cell r="T241">
            <v>54000</v>
          </cell>
          <cell r="U241">
            <v>54000</v>
          </cell>
          <cell r="V241">
            <v>54000</v>
          </cell>
          <cell r="W241">
            <v>54000</v>
          </cell>
          <cell r="X241">
            <v>54000</v>
          </cell>
          <cell r="Y241">
            <v>54000</v>
          </cell>
          <cell r="Z241">
            <v>54000</v>
          </cell>
          <cell r="AA241">
            <v>844000</v>
          </cell>
        </row>
        <row r="242">
          <cell r="D242" t="str">
            <v>C3603100730000</v>
          </cell>
          <cell r="E242" t="str">
            <v>C360 - PennTex North Louisiana Operating, LLC</v>
          </cell>
          <cell r="F242" t="str">
            <v>Lincoln Parish Processing Plant</v>
          </cell>
          <cell r="G242" t="str">
            <v>Fees &amp; Permits</v>
          </cell>
          <cell r="H242" t="str">
            <v>Air Permit/Tier II/Water permit</v>
          </cell>
          <cell r="I242" t="str">
            <v>C360</v>
          </cell>
          <cell r="J242">
            <v>3100</v>
          </cell>
          <cell r="K242">
            <v>730000</v>
          </cell>
          <cell r="L242" t="str">
            <v>Other Expenses</v>
          </cell>
          <cell r="M242" t="str">
            <v>Lincoln Parish</v>
          </cell>
          <cell r="N242" t="str">
            <v>O&amp;M</v>
          </cell>
          <cell r="X242">
            <v>7400</v>
          </cell>
          <cell r="Y242">
            <v>3000</v>
          </cell>
          <cell r="AA242">
            <v>10400</v>
          </cell>
        </row>
        <row r="243">
          <cell r="D243" t="str">
            <v>C3603100730000</v>
          </cell>
          <cell r="E243" t="str">
            <v>C360 - PennTex North Louisiana Operating, LLC</v>
          </cell>
          <cell r="F243" t="str">
            <v>Lincoln Parish Processing Plant</v>
          </cell>
          <cell r="G243" t="str">
            <v>Fees &amp; Permits</v>
          </cell>
          <cell r="H243" t="str">
            <v>Miscellaneous</v>
          </cell>
          <cell r="I243" t="str">
            <v>C360</v>
          </cell>
          <cell r="J243">
            <v>3100</v>
          </cell>
          <cell r="K243">
            <v>730000</v>
          </cell>
          <cell r="L243" t="str">
            <v>Other Expenses</v>
          </cell>
          <cell r="M243" t="str">
            <v>Lincoln Parish</v>
          </cell>
          <cell r="N243" t="str">
            <v>O&amp;M</v>
          </cell>
          <cell r="AA243">
            <v>0</v>
          </cell>
        </row>
        <row r="244">
          <cell r="D244" t="str">
            <v>C3703500701000</v>
          </cell>
          <cell r="E244" t="str">
            <v>C370 - PennTex North Louisiana Operating 2, LLC</v>
          </cell>
          <cell r="F244" t="str">
            <v>Mt Olive Processing Plant</v>
          </cell>
          <cell r="G244" t="str">
            <v>Payroll</v>
          </cell>
          <cell r="I244" t="str">
            <v>C370</v>
          </cell>
          <cell r="J244">
            <v>3500</v>
          </cell>
          <cell r="K244">
            <v>701000</v>
          </cell>
          <cell r="L244" t="str">
            <v>Payroll</v>
          </cell>
          <cell r="M244" t="str">
            <v>Mt Olive</v>
          </cell>
          <cell r="N244" t="str">
            <v>O&amp;M</v>
          </cell>
          <cell r="O244">
            <v>0</v>
          </cell>
          <cell r="P244">
            <v>6100</v>
          </cell>
          <cell r="Q244">
            <v>6100</v>
          </cell>
          <cell r="R244">
            <v>26100</v>
          </cell>
          <cell r="S244">
            <v>26100</v>
          </cell>
          <cell r="T244">
            <v>26100</v>
          </cell>
          <cell r="U244">
            <v>94000</v>
          </cell>
          <cell r="V244">
            <v>94000</v>
          </cell>
          <cell r="W244">
            <v>94000</v>
          </cell>
          <cell r="X244">
            <v>94000</v>
          </cell>
          <cell r="Y244">
            <v>94000</v>
          </cell>
          <cell r="Z244">
            <v>94000</v>
          </cell>
          <cell r="AA244">
            <v>654500</v>
          </cell>
        </row>
        <row r="245">
          <cell r="D245" t="str">
            <v>C3703500702000</v>
          </cell>
          <cell r="E245" t="str">
            <v>C370 - PennTex North Louisiana Operating 2, LLC</v>
          </cell>
          <cell r="F245" t="str">
            <v>Mt Olive Processing Plant</v>
          </cell>
          <cell r="G245" t="str">
            <v>Labor Payroll Overtime</v>
          </cell>
          <cell r="H245" t="str">
            <v>15% OT of regular Pay</v>
          </cell>
          <cell r="I245" t="str">
            <v>C370</v>
          </cell>
          <cell r="J245">
            <v>3500</v>
          </cell>
          <cell r="K245">
            <v>702000</v>
          </cell>
          <cell r="L245" t="str">
            <v>Payroll</v>
          </cell>
          <cell r="M245" t="str">
            <v>Mt Olive</v>
          </cell>
          <cell r="N245" t="str">
            <v>O&amp;M</v>
          </cell>
          <cell r="P245">
            <v>915</v>
          </cell>
          <cell r="Q245">
            <v>915</v>
          </cell>
          <cell r="R245">
            <v>915</v>
          </cell>
          <cell r="S245">
            <v>915</v>
          </cell>
          <cell r="T245">
            <v>915</v>
          </cell>
          <cell r="U245">
            <v>14100</v>
          </cell>
          <cell r="V245">
            <v>14100</v>
          </cell>
          <cell r="W245">
            <v>18800</v>
          </cell>
          <cell r="X245">
            <v>23500</v>
          </cell>
          <cell r="Y245">
            <v>18800</v>
          </cell>
          <cell r="Z245">
            <v>14100</v>
          </cell>
          <cell r="AA245">
            <v>107975</v>
          </cell>
        </row>
        <row r="246">
          <cell r="D246" t="str">
            <v>C3703500703000</v>
          </cell>
          <cell r="E246" t="str">
            <v>C370 - PennTex North Louisiana Operating 2, LLC</v>
          </cell>
          <cell r="F246" t="str">
            <v>Mt Olive Processing Plant</v>
          </cell>
          <cell r="G246" t="str">
            <v>Capitalized Payroll</v>
          </cell>
          <cell r="I246" t="str">
            <v>C370</v>
          </cell>
          <cell r="J246">
            <v>3500</v>
          </cell>
          <cell r="K246">
            <v>703000</v>
          </cell>
          <cell r="L246" t="str">
            <v>Payroll</v>
          </cell>
          <cell r="M246" t="str">
            <v>Mt Olive</v>
          </cell>
          <cell r="N246" t="str">
            <v>O&amp;M</v>
          </cell>
          <cell r="P246">
            <v>-7015</v>
          </cell>
          <cell r="Q246">
            <v>-7015</v>
          </cell>
          <cell r="R246">
            <v>-3507.5</v>
          </cell>
          <cell r="S246">
            <v>-3507.5</v>
          </cell>
          <cell r="T246">
            <v>-3507.5</v>
          </cell>
          <cell r="U246">
            <v>-102592</v>
          </cell>
          <cell r="V246">
            <v>-102592</v>
          </cell>
          <cell r="W246">
            <v>-107292</v>
          </cell>
          <cell r="AA246">
            <v>-337028.5</v>
          </cell>
        </row>
        <row r="247">
          <cell r="D247" t="str">
            <v>C3703500711000</v>
          </cell>
          <cell r="E247" t="str">
            <v>C370 - PennTex North Louisiana Operating 2, LLC</v>
          </cell>
          <cell r="F247" t="str">
            <v>Mt Olive Processing Plant</v>
          </cell>
          <cell r="G247" t="str">
            <v>Employee Expenses - General</v>
          </cell>
          <cell r="H247" t="str">
            <v>FRC</v>
          </cell>
          <cell r="I247" t="str">
            <v>C370</v>
          </cell>
          <cell r="J247">
            <v>3500</v>
          </cell>
          <cell r="K247">
            <v>711000</v>
          </cell>
          <cell r="L247" t="str">
            <v>Employee Expenses</v>
          </cell>
          <cell r="M247" t="str">
            <v>Mt Olive</v>
          </cell>
          <cell r="N247" t="str">
            <v>O&amp;M</v>
          </cell>
          <cell r="O247">
            <v>1500</v>
          </cell>
          <cell r="T247">
            <v>16100</v>
          </cell>
          <cell r="U247">
            <v>2600</v>
          </cell>
          <cell r="V247">
            <v>200</v>
          </cell>
          <cell r="Y247">
            <v>300</v>
          </cell>
          <cell r="AA247">
            <v>20700</v>
          </cell>
        </row>
        <row r="248">
          <cell r="D248" t="str">
            <v>C3703500711000</v>
          </cell>
          <cell r="E248" t="str">
            <v>C370 - PennTex North Louisiana Operating 2, LLC</v>
          </cell>
          <cell r="F248" t="str">
            <v>Mt Olive Processing Plant</v>
          </cell>
          <cell r="G248" t="str">
            <v>Employee Expenses - General</v>
          </cell>
          <cell r="H248" t="str">
            <v>Safety boots/Glasses</v>
          </cell>
          <cell r="I248" t="str">
            <v>C370</v>
          </cell>
          <cell r="J248">
            <v>3500</v>
          </cell>
          <cell r="K248">
            <v>711000</v>
          </cell>
          <cell r="L248" t="str">
            <v>Employee Expenses</v>
          </cell>
          <cell r="M248" t="str">
            <v>Mt Olive</v>
          </cell>
          <cell r="N248" t="str">
            <v>O&amp;M</v>
          </cell>
          <cell r="O248">
            <v>0</v>
          </cell>
          <cell r="T248">
            <v>0</v>
          </cell>
          <cell r="U248">
            <v>0</v>
          </cell>
          <cell r="AA248">
            <v>0</v>
          </cell>
        </row>
        <row r="249">
          <cell r="D249" t="str">
            <v>C3703500711000</v>
          </cell>
          <cell r="E249" t="str">
            <v>C370 - PennTex North Louisiana Operating 2, LLC</v>
          </cell>
          <cell r="F249" t="str">
            <v>Mt Olive Processing Plant</v>
          </cell>
          <cell r="G249" t="str">
            <v>Employee Expenses - General</v>
          </cell>
          <cell r="H249" t="str">
            <v>Safety supplies</v>
          </cell>
          <cell r="I249" t="str">
            <v>C370</v>
          </cell>
          <cell r="J249">
            <v>3500</v>
          </cell>
          <cell r="K249">
            <v>711000</v>
          </cell>
          <cell r="L249" t="str">
            <v>Employee Expenses</v>
          </cell>
          <cell r="M249" t="str">
            <v>Mt Olive</v>
          </cell>
          <cell r="N249" t="str">
            <v>O&amp;M</v>
          </cell>
          <cell r="AA249">
            <v>0</v>
          </cell>
        </row>
        <row r="250">
          <cell r="D250" t="str">
            <v>C3703500712000</v>
          </cell>
          <cell r="E250" t="str">
            <v>C370 - PennTex North Louisiana Operating 2, LLC</v>
          </cell>
          <cell r="F250" t="str">
            <v>Mt Olive Processing Plant</v>
          </cell>
          <cell r="G250" t="str">
            <v>Travel Cost: Hotels, Etc.</v>
          </cell>
          <cell r="H250" t="str">
            <v>Hotels/Car Rental</v>
          </cell>
          <cell r="I250" t="str">
            <v>C370</v>
          </cell>
          <cell r="J250">
            <v>3500</v>
          </cell>
          <cell r="K250">
            <v>712000</v>
          </cell>
          <cell r="L250" t="str">
            <v>Employee Expenses</v>
          </cell>
          <cell r="M250" t="str">
            <v>Mt Olive</v>
          </cell>
          <cell r="N250" t="str">
            <v>O&amp;M</v>
          </cell>
          <cell r="U250">
            <v>700</v>
          </cell>
          <cell r="V250">
            <v>700</v>
          </cell>
          <cell r="AA250">
            <v>1400</v>
          </cell>
        </row>
        <row r="251">
          <cell r="D251" t="str">
            <v>C3703500713000</v>
          </cell>
          <cell r="E251" t="str">
            <v>C370 - PennTex North Louisiana Operating 2, LLC</v>
          </cell>
          <cell r="F251" t="str">
            <v>Mt Olive Processing Plant</v>
          </cell>
          <cell r="G251" t="str">
            <v>Education/Training</v>
          </cell>
          <cell r="H251" t="str">
            <v xml:space="preserve">Allen Bradley </v>
          </cell>
          <cell r="I251" t="str">
            <v>C370</v>
          </cell>
          <cell r="J251">
            <v>3500</v>
          </cell>
          <cell r="K251">
            <v>713000</v>
          </cell>
          <cell r="L251" t="str">
            <v>Employee Expenses</v>
          </cell>
          <cell r="M251" t="str">
            <v>Mt Olive</v>
          </cell>
          <cell r="N251" t="str">
            <v>O&amp;M</v>
          </cell>
          <cell r="U251">
            <v>1000</v>
          </cell>
          <cell r="V251">
            <v>1000</v>
          </cell>
          <cell r="AA251">
            <v>2000</v>
          </cell>
        </row>
        <row r="252">
          <cell r="D252" t="str">
            <v>C3703500717000</v>
          </cell>
          <cell r="E252" t="str">
            <v>C370 - PennTex North Louisiana Operating 2, LLC</v>
          </cell>
          <cell r="F252" t="str">
            <v>Mt Olive Processing Plant</v>
          </cell>
          <cell r="G252" t="str">
            <v>Meals: On Premise</v>
          </cell>
          <cell r="I252" t="str">
            <v>C370</v>
          </cell>
          <cell r="J252">
            <v>3500</v>
          </cell>
          <cell r="K252">
            <v>717000</v>
          </cell>
          <cell r="L252" t="str">
            <v>Employee Expenses</v>
          </cell>
          <cell r="M252" t="str">
            <v>Mt Olive</v>
          </cell>
          <cell r="N252" t="str">
            <v>O&amp;M</v>
          </cell>
          <cell r="Y252">
            <v>500</v>
          </cell>
          <cell r="AA252">
            <v>500</v>
          </cell>
        </row>
        <row r="253">
          <cell r="D253" t="str">
            <v>C3703500718000</v>
          </cell>
          <cell r="E253" t="str">
            <v>C370 - PennTex North Louisiana Operating 2, LLC</v>
          </cell>
          <cell r="F253" t="str">
            <v>Mt Olive Processing Plant</v>
          </cell>
          <cell r="G253" t="str">
            <v>Meals: Off Premise</v>
          </cell>
          <cell r="I253" t="str">
            <v>C370</v>
          </cell>
          <cell r="J253">
            <v>3500</v>
          </cell>
          <cell r="K253">
            <v>718000</v>
          </cell>
          <cell r="L253" t="str">
            <v>Employee Expenses</v>
          </cell>
          <cell r="M253" t="str">
            <v>Mt Olive</v>
          </cell>
          <cell r="N253" t="str">
            <v>O&amp;M</v>
          </cell>
          <cell r="U253">
            <v>200</v>
          </cell>
          <cell r="V253">
            <v>200</v>
          </cell>
          <cell r="AA253">
            <v>400</v>
          </cell>
        </row>
        <row r="254">
          <cell r="D254" t="str">
            <v>C3703500720000</v>
          </cell>
          <cell r="E254" t="str">
            <v>C370 - PennTex North Louisiana Operating 2, LLC</v>
          </cell>
          <cell r="F254" t="str">
            <v>Mt Olive Processing Plant</v>
          </cell>
          <cell r="G254" t="str">
            <v>Contractors</v>
          </cell>
          <cell r="H254" t="str">
            <v>ROW mowing</v>
          </cell>
          <cell r="I254" t="str">
            <v>C370</v>
          </cell>
          <cell r="J254">
            <v>3500</v>
          </cell>
          <cell r="K254">
            <v>720000</v>
          </cell>
          <cell r="L254" t="str">
            <v>Contractors/Professional Services</v>
          </cell>
          <cell r="M254" t="str">
            <v>Mt Olive</v>
          </cell>
          <cell r="N254" t="str">
            <v>O&amp;M</v>
          </cell>
          <cell r="R254">
            <v>1000</v>
          </cell>
          <cell r="S254">
            <v>1000</v>
          </cell>
          <cell r="T254">
            <v>1000</v>
          </cell>
          <cell r="U254">
            <v>6000</v>
          </cell>
          <cell r="V254">
            <v>1000</v>
          </cell>
          <cell r="W254">
            <v>3500</v>
          </cell>
          <cell r="X254">
            <v>23500</v>
          </cell>
          <cell r="Y254">
            <v>7000</v>
          </cell>
          <cell r="Z254">
            <v>11000</v>
          </cell>
          <cell r="AA254">
            <v>55000</v>
          </cell>
        </row>
        <row r="255">
          <cell r="D255" t="str">
            <v>C3703500720000</v>
          </cell>
          <cell r="E255" t="str">
            <v>C370 - PennTex North Louisiana Operating 2, LLC</v>
          </cell>
          <cell r="F255" t="str">
            <v>Mt Olive Processing Plant</v>
          </cell>
          <cell r="G255" t="str">
            <v>Contractors</v>
          </cell>
          <cell r="H255" t="str">
            <v>ROW repairs</v>
          </cell>
          <cell r="I255" t="str">
            <v>C370</v>
          </cell>
          <cell r="J255">
            <v>3500</v>
          </cell>
          <cell r="K255">
            <v>720000</v>
          </cell>
          <cell r="L255" t="str">
            <v>Contractors/Professional Services</v>
          </cell>
          <cell r="M255" t="str">
            <v>Mt Olive</v>
          </cell>
          <cell r="N255" t="str">
            <v>O&amp;M</v>
          </cell>
          <cell r="AA255">
            <v>0</v>
          </cell>
        </row>
        <row r="256">
          <cell r="D256" t="str">
            <v>C3703500720000</v>
          </cell>
          <cell r="E256" t="str">
            <v>C370 - PennTex North Louisiana Operating 2, LLC</v>
          </cell>
          <cell r="F256" t="str">
            <v>Mt Olive Processing Plant</v>
          </cell>
          <cell r="G256" t="str">
            <v>Contractors</v>
          </cell>
          <cell r="H256" t="str">
            <v>Plant mowing</v>
          </cell>
          <cell r="I256" t="str">
            <v>C370</v>
          </cell>
          <cell r="J256">
            <v>3500</v>
          </cell>
          <cell r="K256">
            <v>720000</v>
          </cell>
          <cell r="L256" t="str">
            <v>Contractors/Professional Services</v>
          </cell>
          <cell r="M256" t="str">
            <v>Mt Olive</v>
          </cell>
          <cell r="N256" t="str">
            <v>O&amp;M</v>
          </cell>
          <cell r="AA256">
            <v>0</v>
          </cell>
        </row>
        <row r="257">
          <cell r="D257" t="str">
            <v>C3703500720000</v>
          </cell>
          <cell r="E257" t="str">
            <v>C370 - PennTex North Louisiana Operating 2, LLC</v>
          </cell>
          <cell r="F257" t="str">
            <v>Mt Olive Processing Plant</v>
          </cell>
          <cell r="G257" t="str">
            <v>Contractors</v>
          </cell>
          <cell r="H257" t="str">
            <v xml:space="preserve">Weed Spraying - M&amp;R, Junction, Plant, etc </v>
          </cell>
          <cell r="I257" t="str">
            <v>C370</v>
          </cell>
          <cell r="J257">
            <v>3500</v>
          </cell>
          <cell r="K257">
            <v>720000</v>
          </cell>
          <cell r="L257" t="str">
            <v>Contractors/Professional Services</v>
          </cell>
          <cell r="M257" t="str">
            <v>Mt Olive</v>
          </cell>
          <cell r="N257" t="str">
            <v>O&amp;M</v>
          </cell>
          <cell r="AA257">
            <v>0</v>
          </cell>
        </row>
        <row r="258">
          <cell r="D258" t="str">
            <v>C3703500720000</v>
          </cell>
          <cell r="E258" t="str">
            <v>C370 - PennTex North Louisiana Operating 2, LLC</v>
          </cell>
          <cell r="F258" t="str">
            <v>Mt Olive Processing Plant</v>
          </cell>
          <cell r="G258" t="str">
            <v>Contractors</v>
          </cell>
          <cell r="H258" t="str">
            <v>Measurement - RT</v>
          </cell>
          <cell r="I258" t="str">
            <v>C370</v>
          </cell>
          <cell r="J258">
            <v>3500</v>
          </cell>
          <cell r="K258">
            <v>720000</v>
          </cell>
          <cell r="L258" t="str">
            <v>Contractors/Professional Services</v>
          </cell>
          <cell r="M258" t="str">
            <v>Mt Olive</v>
          </cell>
          <cell r="N258" t="str">
            <v>O&amp;M</v>
          </cell>
          <cell r="AA258">
            <v>0</v>
          </cell>
        </row>
        <row r="259">
          <cell r="D259" t="str">
            <v>C3703500720000</v>
          </cell>
          <cell r="E259" t="str">
            <v>C370 - PennTex North Louisiana Operating 2, LLC</v>
          </cell>
          <cell r="F259" t="str">
            <v>Mt Olive Processing Plant</v>
          </cell>
          <cell r="G259" t="str">
            <v>Contractors</v>
          </cell>
          <cell r="H259" t="str">
            <v>VOC</v>
          </cell>
          <cell r="I259" t="str">
            <v>C370</v>
          </cell>
          <cell r="J259">
            <v>3500</v>
          </cell>
          <cell r="K259">
            <v>720000</v>
          </cell>
          <cell r="L259" t="str">
            <v>Contractors/Professional Services</v>
          </cell>
          <cell r="M259" t="str">
            <v>Mt Olive</v>
          </cell>
          <cell r="N259" t="str">
            <v>O&amp;M</v>
          </cell>
          <cell r="AA259">
            <v>0</v>
          </cell>
        </row>
        <row r="260">
          <cell r="D260" t="str">
            <v>C3703500720000</v>
          </cell>
          <cell r="E260" t="str">
            <v>C370 - PennTex North Louisiana Operating 2, LLC</v>
          </cell>
          <cell r="F260" t="str">
            <v>Mt Olive Processing Plant</v>
          </cell>
          <cell r="G260" t="str">
            <v>Contractors</v>
          </cell>
          <cell r="H260" t="str">
            <v>Miscellaneous</v>
          </cell>
          <cell r="I260" t="str">
            <v>C370</v>
          </cell>
          <cell r="J260">
            <v>3500</v>
          </cell>
          <cell r="K260">
            <v>720000</v>
          </cell>
          <cell r="L260" t="str">
            <v>Contractors/Professional Services</v>
          </cell>
          <cell r="M260" t="str">
            <v>Mt Olive</v>
          </cell>
          <cell r="N260" t="str">
            <v>O&amp;M</v>
          </cell>
          <cell r="AA260">
            <v>0</v>
          </cell>
        </row>
        <row r="261">
          <cell r="D261" t="str">
            <v>C3703500720000</v>
          </cell>
          <cell r="E261" t="str">
            <v>C370 - PennTex North Louisiana Operating 2, LLC</v>
          </cell>
          <cell r="F261" t="str">
            <v>Mt Olive Processing Plant</v>
          </cell>
          <cell r="G261" t="str">
            <v>Contractors</v>
          </cell>
          <cell r="H261" t="str">
            <v xml:space="preserve">Rock </v>
          </cell>
          <cell r="I261" t="str">
            <v>C370</v>
          </cell>
          <cell r="J261">
            <v>3500</v>
          </cell>
          <cell r="K261">
            <v>720000</v>
          </cell>
          <cell r="L261" t="str">
            <v>Contractors/Professional Services</v>
          </cell>
          <cell r="M261" t="str">
            <v>Mt Olive</v>
          </cell>
          <cell r="N261" t="str">
            <v>O&amp;M</v>
          </cell>
          <cell r="AA261">
            <v>0</v>
          </cell>
        </row>
        <row r="262">
          <cell r="D262" t="str">
            <v>C3703500720000</v>
          </cell>
          <cell r="E262" t="str">
            <v>C370 - PennTex North Louisiana Operating 2, LLC</v>
          </cell>
          <cell r="F262" t="str">
            <v>Mt Olive Processing Plant</v>
          </cell>
          <cell r="G262" t="str">
            <v>Contractors</v>
          </cell>
          <cell r="H262" t="str">
            <v>Allen Bradley support</v>
          </cell>
          <cell r="I262" t="str">
            <v>C370</v>
          </cell>
          <cell r="J262">
            <v>3500</v>
          </cell>
          <cell r="K262">
            <v>720000</v>
          </cell>
          <cell r="L262" t="str">
            <v>Contractors/Professional Services</v>
          </cell>
          <cell r="M262" t="str">
            <v>Mt Olive</v>
          </cell>
          <cell r="N262" t="str">
            <v>O&amp;M</v>
          </cell>
          <cell r="AA262">
            <v>0</v>
          </cell>
        </row>
        <row r="263">
          <cell r="D263" t="str">
            <v>C3703500720100</v>
          </cell>
          <cell r="E263" t="str">
            <v>C370 - PennTex North Louisiana Operating 2, LLC</v>
          </cell>
          <cell r="F263" t="str">
            <v>Mt Olive Processing Plant</v>
          </cell>
          <cell r="G263" t="str">
            <v>Contractors - Compression</v>
          </cell>
          <cell r="I263" t="str">
            <v>C370</v>
          </cell>
          <cell r="J263">
            <v>3500</v>
          </cell>
          <cell r="K263">
            <v>720100</v>
          </cell>
          <cell r="L263" t="str">
            <v>Contractors/Professional Services</v>
          </cell>
          <cell r="M263" t="str">
            <v>Mt Olive</v>
          </cell>
          <cell r="N263" t="str">
            <v>O&amp;M</v>
          </cell>
          <cell r="Z263">
            <v>5000</v>
          </cell>
          <cell r="AA263">
            <v>5000</v>
          </cell>
        </row>
        <row r="264">
          <cell r="D264" t="str">
            <v>C3703500721000</v>
          </cell>
          <cell r="E264" t="str">
            <v>C370 - PennTex North Louisiana Operating 2, LLC</v>
          </cell>
          <cell r="F264" t="str">
            <v>Mt Olive Processing Plant</v>
          </cell>
          <cell r="G264" t="str">
            <v>Professional Services</v>
          </cell>
          <cell r="H264" t="str">
            <v>Environmental services</v>
          </cell>
          <cell r="I264" t="str">
            <v>C370</v>
          </cell>
          <cell r="J264">
            <v>3500</v>
          </cell>
          <cell r="K264">
            <v>721000</v>
          </cell>
          <cell r="L264" t="str">
            <v>Contractors/Professional Services</v>
          </cell>
          <cell r="M264" t="str">
            <v>Mt Olive</v>
          </cell>
          <cell r="N264" t="str">
            <v>O&amp;M</v>
          </cell>
          <cell r="R264">
            <v>1500</v>
          </cell>
          <cell r="S264">
            <v>1500</v>
          </cell>
          <cell r="T264">
            <v>1500</v>
          </cell>
          <cell r="U264">
            <v>1500</v>
          </cell>
          <cell r="V264">
            <v>1500</v>
          </cell>
          <cell r="W264">
            <v>1500</v>
          </cell>
          <cell r="X264">
            <v>1500</v>
          </cell>
          <cell r="Y264">
            <v>4000</v>
          </cell>
          <cell r="Z264">
            <v>1500</v>
          </cell>
          <cell r="AA264">
            <v>16000</v>
          </cell>
        </row>
        <row r="265">
          <cell r="D265" t="str">
            <v>C3703500721000</v>
          </cell>
          <cell r="E265" t="str">
            <v>C370 - PennTex North Louisiana Operating 2, LLC</v>
          </cell>
          <cell r="F265" t="str">
            <v>Mt Olive Processing Plant</v>
          </cell>
          <cell r="G265" t="str">
            <v>Professional Services</v>
          </cell>
          <cell r="H265" t="str">
            <v>Environmental services - Sanitary Sprinkler system &amp; RO Reject water sample</v>
          </cell>
          <cell r="I265" t="str">
            <v>C370</v>
          </cell>
          <cell r="J265">
            <v>3500</v>
          </cell>
          <cell r="K265">
            <v>721000</v>
          </cell>
          <cell r="L265" t="str">
            <v>Contractors/Professional Services</v>
          </cell>
          <cell r="M265" t="str">
            <v>Mt Olive</v>
          </cell>
          <cell r="N265" t="str">
            <v>O&amp;M</v>
          </cell>
          <cell r="AA265">
            <v>0</v>
          </cell>
        </row>
        <row r="266">
          <cell r="D266" t="str">
            <v>C3703500723000</v>
          </cell>
          <cell r="E266" t="str">
            <v>C370 - PennTex North Louisiana Operating 2, LLC</v>
          </cell>
          <cell r="F266" t="str">
            <v>Mt Olive Processing Plant</v>
          </cell>
          <cell r="G266" t="str">
            <v>Office Supplies</v>
          </cell>
          <cell r="I266" t="str">
            <v>C370</v>
          </cell>
          <cell r="J266">
            <v>3500</v>
          </cell>
          <cell r="K266">
            <v>723000</v>
          </cell>
          <cell r="L266" t="str">
            <v>Materials &amp; Supplies</v>
          </cell>
          <cell r="M266" t="str">
            <v>Mt Olive</v>
          </cell>
          <cell r="N266" t="str">
            <v>O&amp;M</v>
          </cell>
          <cell r="T266">
            <v>500</v>
          </cell>
          <cell r="U266">
            <v>500</v>
          </cell>
          <cell r="V266">
            <v>500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3500</v>
          </cell>
        </row>
        <row r="267">
          <cell r="D267" t="str">
            <v>C3703500724000</v>
          </cell>
          <cell r="E267" t="str">
            <v>C370 - PennTex North Louisiana Operating 2, LLC</v>
          </cell>
          <cell r="F267" t="str">
            <v>Mt Olive Processing Plant</v>
          </cell>
          <cell r="G267" t="str">
            <v>Materials and Parts</v>
          </cell>
          <cell r="H267" t="str">
            <v>Pigs</v>
          </cell>
          <cell r="I267" t="str">
            <v>C370</v>
          </cell>
          <cell r="J267">
            <v>3500</v>
          </cell>
          <cell r="K267">
            <v>724000</v>
          </cell>
          <cell r="L267" t="str">
            <v>Materials &amp; Supplies</v>
          </cell>
          <cell r="M267" t="str">
            <v>Mt Olive</v>
          </cell>
          <cell r="N267" t="str">
            <v>O&amp;M</v>
          </cell>
          <cell r="R267">
            <v>1000</v>
          </cell>
          <cell r="S267">
            <v>3000</v>
          </cell>
          <cell r="T267">
            <v>3500</v>
          </cell>
          <cell r="U267">
            <v>3000</v>
          </cell>
          <cell r="V267">
            <v>1500</v>
          </cell>
          <cell r="W267">
            <v>3500</v>
          </cell>
          <cell r="X267">
            <v>10500</v>
          </cell>
          <cell r="Y267">
            <v>12500</v>
          </cell>
          <cell r="Z267">
            <v>17500</v>
          </cell>
          <cell r="AA267">
            <v>56000</v>
          </cell>
        </row>
        <row r="268">
          <cell r="D268" t="str">
            <v>C3703500724000</v>
          </cell>
          <cell r="E268" t="str">
            <v>C370 - PennTex North Louisiana Operating 2, LLC</v>
          </cell>
          <cell r="F268" t="str">
            <v>Mt Olive Processing Plant</v>
          </cell>
          <cell r="G268" t="str">
            <v>Materials and Parts</v>
          </cell>
          <cell r="H268" t="str">
            <v>Cryo plant</v>
          </cell>
          <cell r="I268" t="str">
            <v>C370</v>
          </cell>
          <cell r="J268">
            <v>3500</v>
          </cell>
          <cell r="K268">
            <v>724000</v>
          </cell>
          <cell r="L268" t="str">
            <v>Materials &amp; Supplies</v>
          </cell>
          <cell r="M268" t="str">
            <v>Mt Olive</v>
          </cell>
          <cell r="N268" t="str">
            <v>O&amp;M</v>
          </cell>
          <cell r="AA268">
            <v>0</v>
          </cell>
        </row>
        <row r="269">
          <cell r="D269" t="str">
            <v>C3703500724000</v>
          </cell>
          <cell r="E269" t="str">
            <v>C370 - PennTex North Louisiana Operating 2, LLC</v>
          </cell>
          <cell r="F269" t="str">
            <v>Mt Olive Processing Plant</v>
          </cell>
          <cell r="G269" t="str">
            <v>Materials and Parts</v>
          </cell>
          <cell r="H269" t="str">
            <v>Measurement</v>
          </cell>
          <cell r="I269" t="str">
            <v>C370</v>
          </cell>
          <cell r="J269">
            <v>3500</v>
          </cell>
          <cell r="K269">
            <v>724000</v>
          </cell>
          <cell r="L269" t="str">
            <v>Materials &amp; Supplies</v>
          </cell>
          <cell r="M269" t="str">
            <v>Mt Olive</v>
          </cell>
          <cell r="N269" t="str">
            <v>O&amp;M</v>
          </cell>
          <cell r="R269">
            <v>0</v>
          </cell>
          <cell r="AA269">
            <v>0</v>
          </cell>
        </row>
        <row r="270">
          <cell r="D270" t="str">
            <v>C3703500724000</v>
          </cell>
          <cell r="E270" t="str">
            <v>C370 - PennTex North Louisiana Operating 2, LLC</v>
          </cell>
          <cell r="F270" t="str">
            <v>Mt Olive Processing Plant</v>
          </cell>
          <cell r="G270" t="str">
            <v>Materials and Parts</v>
          </cell>
          <cell r="H270" t="str">
            <v>Miscellaneous</v>
          </cell>
          <cell r="I270" t="str">
            <v>C370</v>
          </cell>
          <cell r="J270">
            <v>3500</v>
          </cell>
          <cell r="K270">
            <v>724000</v>
          </cell>
          <cell r="L270" t="str">
            <v>Materials &amp; Supplies</v>
          </cell>
          <cell r="M270" t="str">
            <v>Mt Olive</v>
          </cell>
          <cell r="N270" t="str">
            <v>O&amp;M</v>
          </cell>
          <cell r="AA270">
            <v>0</v>
          </cell>
        </row>
        <row r="271">
          <cell r="D271" t="str">
            <v>C3703500724000</v>
          </cell>
          <cell r="E271" t="str">
            <v>C370 - PennTex North Louisiana Operating 2, LLC</v>
          </cell>
          <cell r="F271" t="str">
            <v>Mt Olive Processing Plant</v>
          </cell>
          <cell r="G271" t="str">
            <v>Materials and Parts</v>
          </cell>
          <cell r="H271" t="str">
            <v>I&amp;E</v>
          </cell>
          <cell r="I271" t="str">
            <v>C370</v>
          </cell>
          <cell r="J271">
            <v>3500</v>
          </cell>
          <cell r="K271">
            <v>724000</v>
          </cell>
          <cell r="L271" t="str">
            <v>Materials &amp; Supplies</v>
          </cell>
          <cell r="M271" t="str">
            <v>Mt Olive</v>
          </cell>
          <cell r="N271" t="str">
            <v>O&amp;M</v>
          </cell>
          <cell r="AA271">
            <v>0</v>
          </cell>
        </row>
        <row r="272">
          <cell r="D272" t="str">
            <v>C3703500724100</v>
          </cell>
          <cell r="E272" t="str">
            <v>C370 - PennTex North Louisiana Operating 2, LLC</v>
          </cell>
          <cell r="F272" t="str">
            <v>Mt Olive Processing Plant</v>
          </cell>
          <cell r="G272" t="str">
            <v>Materials and Parts - Compression</v>
          </cell>
          <cell r="I272" t="str">
            <v>C370</v>
          </cell>
          <cell r="J272">
            <v>3500</v>
          </cell>
          <cell r="K272">
            <v>724100</v>
          </cell>
          <cell r="L272" t="str">
            <v>Materials &amp; Supplies</v>
          </cell>
          <cell r="M272" t="str">
            <v>Mt Olive</v>
          </cell>
          <cell r="N272" t="str">
            <v>O&amp;M</v>
          </cell>
          <cell r="Y272">
            <v>2500</v>
          </cell>
          <cell r="Z272">
            <v>2500</v>
          </cell>
          <cell r="AA272">
            <v>5000</v>
          </cell>
        </row>
        <row r="273">
          <cell r="D273" t="str">
            <v>C3703500725000</v>
          </cell>
          <cell r="E273" t="str">
            <v>C370 - PennTex North Louisiana Operating 2, LLC</v>
          </cell>
          <cell r="F273" t="str">
            <v>Mt Olive Processing Plant</v>
          </cell>
          <cell r="G273" t="str">
            <v>Equipment &amp; Tool Use</v>
          </cell>
          <cell r="I273" t="str">
            <v>C370</v>
          </cell>
          <cell r="J273">
            <v>3500</v>
          </cell>
          <cell r="K273">
            <v>725000</v>
          </cell>
          <cell r="L273" t="str">
            <v>Other Expenses</v>
          </cell>
          <cell r="M273" t="str">
            <v>Mt Olive</v>
          </cell>
          <cell r="N273" t="str">
            <v>O&amp;M</v>
          </cell>
          <cell r="X273">
            <v>2000</v>
          </cell>
          <cell r="Y273">
            <v>4500</v>
          </cell>
          <cell r="Z273">
            <v>2000</v>
          </cell>
          <cell r="AA273">
            <v>8500</v>
          </cell>
        </row>
        <row r="274">
          <cell r="D274" t="str">
            <v>C3703500725000</v>
          </cell>
          <cell r="E274" t="str">
            <v>C370 - PennTex North Louisiana Operating 2, LLC</v>
          </cell>
          <cell r="F274" t="str">
            <v>Mt Olive Processing Plant</v>
          </cell>
          <cell r="G274" t="str">
            <v>Equipment &amp; Tool Use</v>
          </cell>
          <cell r="H274" t="str">
            <v>Manlift/light plant/etc</v>
          </cell>
          <cell r="I274" t="str">
            <v>C370</v>
          </cell>
          <cell r="J274">
            <v>3500</v>
          </cell>
          <cell r="K274">
            <v>725000</v>
          </cell>
          <cell r="L274" t="str">
            <v>Other Expenses</v>
          </cell>
          <cell r="M274" t="str">
            <v>Mt Olive</v>
          </cell>
          <cell r="N274" t="str">
            <v>O&amp;M</v>
          </cell>
          <cell r="AA274">
            <v>0</v>
          </cell>
        </row>
        <row r="275">
          <cell r="D275" t="str">
            <v>C3703500726000</v>
          </cell>
          <cell r="E275" t="str">
            <v>C370 - PennTex North Louisiana Operating 2, LLC</v>
          </cell>
          <cell r="F275" t="str">
            <v>Mt Olive Processing Plant</v>
          </cell>
          <cell r="G275" t="str">
            <v>Consumables</v>
          </cell>
          <cell r="H275" t="str">
            <v>Amine</v>
          </cell>
          <cell r="I275" t="str">
            <v>C370</v>
          </cell>
          <cell r="J275">
            <v>3500</v>
          </cell>
          <cell r="K275">
            <v>726000</v>
          </cell>
          <cell r="L275" t="str">
            <v>Materials &amp; Supplies</v>
          </cell>
          <cell r="M275" t="str">
            <v>Mt Olive</v>
          </cell>
          <cell r="N275" t="str">
            <v>O&amp;M</v>
          </cell>
          <cell r="R275">
            <v>1000</v>
          </cell>
          <cell r="S275">
            <v>1000</v>
          </cell>
          <cell r="T275">
            <v>1000</v>
          </cell>
          <cell r="U275">
            <v>1000</v>
          </cell>
          <cell r="V275">
            <v>1000</v>
          </cell>
          <cell r="W275">
            <v>1000</v>
          </cell>
          <cell r="X275">
            <v>7000</v>
          </cell>
          <cell r="Y275">
            <v>7000</v>
          </cell>
          <cell r="Z275">
            <v>12000</v>
          </cell>
          <cell r="AA275">
            <v>32000</v>
          </cell>
        </row>
        <row r="276">
          <cell r="D276" t="str">
            <v>C3703500726000</v>
          </cell>
          <cell r="E276" t="str">
            <v>C370 - PennTex North Louisiana Operating 2, LLC</v>
          </cell>
          <cell r="F276" t="str">
            <v>Mt Olive Processing Plant</v>
          </cell>
          <cell r="G276" t="str">
            <v>Consumables</v>
          </cell>
          <cell r="H276" t="str">
            <v>Filters &amp; Fluids/Methonal $5k</v>
          </cell>
          <cell r="I276" t="str">
            <v>C370</v>
          </cell>
          <cell r="J276">
            <v>3500</v>
          </cell>
          <cell r="K276">
            <v>726000</v>
          </cell>
          <cell r="L276" t="str">
            <v>Materials &amp; Supplies</v>
          </cell>
          <cell r="M276" t="str">
            <v>Mt Olive</v>
          </cell>
          <cell r="N276" t="str">
            <v>O&amp;M</v>
          </cell>
          <cell r="AA276">
            <v>0</v>
          </cell>
        </row>
        <row r="277">
          <cell r="D277" t="str">
            <v>C3703500727000</v>
          </cell>
          <cell r="E277" t="str">
            <v>C370 - PennTex North Louisiana Operating 2, LLC</v>
          </cell>
          <cell r="F277" t="str">
            <v>Mt Olive Processing Plant</v>
          </cell>
          <cell r="G277" t="str">
            <v>Utilities -  Communications</v>
          </cell>
          <cell r="H277" t="str">
            <v>Cell/office phone/internet</v>
          </cell>
          <cell r="I277" t="str">
            <v>C370</v>
          </cell>
          <cell r="J277">
            <v>3500</v>
          </cell>
          <cell r="K277">
            <v>727000</v>
          </cell>
          <cell r="L277" t="str">
            <v>Utilities</v>
          </cell>
          <cell r="M277" t="str">
            <v>Mt Olive</v>
          </cell>
          <cell r="N277" t="str">
            <v>O&amp;M</v>
          </cell>
          <cell r="P277">
            <v>100</v>
          </cell>
          <cell r="Q277">
            <v>100</v>
          </cell>
          <cell r="R277">
            <v>100</v>
          </cell>
          <cell r="S277">
            <v>100</v>
          </cell>
          <cell r="T277">
            <v>100</v>
          </cell>
          <cell r="U277">
            <v>1500</v>
          </cell>
          <cell r="V277">
            <v>1500</v>
          </cell>
          <cell r="W277">
            <v>1500</v>
          </cell>
          <cell r="X277">
            <v>1500</v>
          </cell>
          <cell r="Y277">
            <v>1500</v>
          </cell>
          <cell r="Z277">
            <v>1500</v>
          </cell>
          <cell r="AA277">
            <v>9500</v>
          </cell>
        </row>
        <row r="278">
          <cell r="D278" t="str">
            <v>C3703500727001</v>
          </cell>
          <cell r="E278" t="str">
            <v>C370 - PennTex North Louisiana Operating 2, LLC</v>
          </cell>
          <cell r="F278" t="str">
            <v>Mt Olive Processing Plant</v>
          </cell>
          <cell r="G278" t="str">
            <v>Utilities -  Electric O&amp;M</v>
          </cell>
          <cell r="I278" t="str">
            <v>C370</v>
          </cell>
          <cell r="J278">
            <v>3500</v>
          </cell>
          <cell r="K278">
            <v>727001</v>
          </cell>
          <cell r="L278" t="str">
            <v>Utilities</v>
          </cell>
          <cell r="M278" t="str">
            <v>Mt Olive</v>
          </cell>
          <cell r="N278" t="str">
            <v>O&amp;M</v>
          </cell>
          <cell r="X278">
            <v>104000</v>
          </cell>
          <cell r="Y278">
            <v>104000</v>
          </cell>
          <cell r="Z278">
            <v>104000</v>
          </cell>
          <cell r="AA278">
            <v>312000</v>
          </cell>
        </row>
        <row r="279">
          <cell r="D279" t="str">
            <v>C3703500727001</v>
          </cell>
          <cell r="E279" t="str">
            <v>C370 - PennTex North Louisiana Operating 2, LLC</v>
          </cell>
          <cell r="F279" t="str">
            <v>Mt Olive Processing Plant</v>
          </cell>
          <cell r="G279" t="str">
            <v>Utilities -  Electric O&amp;M</v>
          </cell>
          <cell r="H279" t="str">
            <v>WH reimbursement</v>
          </cell>
          <cell r="I279" t="str">
            <v>C370</v>
          </cell>
          <cell r="J279">
            <v>3500</v>
          </cell>
          <cell r="K279">
            <v>727001</v>
          </cell>
          <cell r="L279" t="str">
            <v>Utilities</v>
          </cell>
          <cell r="M279" t="str">
            <v>Mt Olive</v>
          </cell>
          <cell r="N279" t="str">
            <v>O&amp;M</v>
          </cell>
          <cell r="AA279">
            <v>0</v>
          </cell>
        </row>
        <row r="280">
          <cell r="D280" t="str">
            <v>C3703500727002</v>
          </cell>
          <cell r="E280" t="str">
            <v>C370 - PennTex North Louisiana Operating 2, LLC</v>
          </cell>
          <cell r="F280" t="str">
            <v>Mt Olive Processing Plant</v>
          </cell>
          <cell r="G280" t="str">
            <v>Utilities - Other O&amp;M</v>
          </cell>
          <cell r="H280" t="str">
            <v>Water</v>
          </cell>
          <cell r="I280" t="str">
            <v>C370</v>
          </cell>
          <cell r="J280">
            <v>3500</v>
          </cell>
          <cell r="K280">
            <v>727002</v>
          </cell>
          <cell r="L280" t="str">
            <v>Utilities</v>
          </cell>
          <cell r="M280" t="str">
            <v>Mt Olive</v>
          </cell>
          <cell r="N280" t="str">
            <v>O&amp;M</v>
          </cell>
          <cell r="AA280">
            <v>0</v>
          </cell>
        </row>
        <row r="281">
          <cell r="D281" t="str">
            <v>C3703500728000</v>
          </cell>
          <cell r="E281" t="str">
            <v>C370 - PennTex North Louisiana Operating 2, LLC</v>
          </cell>
          <cell r="F281" t="str">
            <v>Mt Olive Processing Plant</v>
          </cell>
          <cell r="G281" t="str">
            <v>Equipment use - Vehicles</v>
          </cell>
          <cell r="H281" t="str">
            <v>7 vehicles</v>
          </cell>
          <cell r="I281" t="str">
            <v>C370</v>
          </cell>
          <cell r="J281">
            <v>3500</v>
          </cell>
          <cell r="K281">
            <v>728000</v>
          </cell>
          <cell r="L281" t="str">
            <v>Other Expenses</v>
          </cell>
          <cell r="M281" t="str">
            <v>Mt Olive</v>
          </cell>
          <cell r="N281" t="str">
            <v>O&amp;M</v>
          </cell>
          <cell r="P281">
            <v>500</v>
          </cell>
          <cell r="Q281">
            <v>500</v>
          </cell>
          <cell r="R281">
            <v>500</v>
          </cell>
          <cell r="S281">
            <v>500</v>
          </cell>
          <cell r="T281">
            <v>500</v>
          </cell>
          <cell r="U281">
            <v>5000</v>
          </cell>
          <cell r="V281">
            <v>5000</v>
          </cell>
          <cell r="W281">
            <v>5000</v>
          </cell>
          <cell r="X281">
            <v>5000</v>
          </cell>
          <cell r="Y281">
            <v>5000</v>
          </cell>
          <cell r="Z281">
            <v>5000</v>
          </cell>
          <cell r="AA281">
            <v>32500</v>
          </cell>
        </row>
        <row r="282">
          <cell r="D282" t="str">
            <v>C3703500729000</v>
          </cell>
          <cell r="E282" t="str">
            <v>C370 - PennTex North Louisiana Operating 2, LLC</v>
          </cell>
          <cell r="F282" t="str">
            <v>Mt Olive Processing Plant</v>
          </cell>
          <cell r="G282" t="str">
            <v>Rents &amp; Leases</v>
          </cell>
          <cell r="I282" t="str">
            <v>C370</v>
          </cell>
          <cell r="J282">
            <v>3500</v>
          </cell>
          <cell r="K282">
            <v>729000</v>
          </cell>
          <cell r="L282" t="str">
            <v>Other Expenses</v>
          </cell>
          <cell r="M282" t="str">
            <v>Mt Olive</v>
          </cell>
          <cell r="N282" t="str">
            <v>O&amp;M</v>
          </cell>
          <cell r="X282">
            <v>500</v>
          </cell>
          <cell r="Y282">
            <v>500</v>
          </cell>
          <cell r="Z282">
            <v>500</v>
          </cell>
          <cell r="AA282">
            <v>1500</v>
          </cell>
        </row>
        <row r="283">
          <cell r="D283" t="str">
            <v>C3703500730000</v>
          </cell>
          <cell r="E283" t="str">
            <v>C370 - PennTex North Louisiana Operating 2, LLC</v>
          </cell>
          <cell r="F283" t="str">
            <v>Mt Olive Processing Plant</v>
          </cell>
          <cell r="G283" t="str">
            <v>Fees &amp; Permits</v>
          </cell>
          <cell r="I283" t="str">
            <v>C370</v>
          </cell>
          <cell r="J283">
            <v>3500</v>
          </cell>
          <cell r="K283">
            <v>730000</v>
          </cell>
          <cell r="L283" t="str">
            <v>Other Expenses</v>
          </cell>
          <cell r="M283" t="str">
            <v>Mt Olive</v>
          </cell>
          <cell r="N283" t="str">
            <v>O&amp;M</v>
          </cell>
          <cell r="X283">
            <v>7400</v>
          </cell>
          <cell r="Y283">
            <v>2500</v>
          </cell>
          <cell r="AA283">
            <v>9900</v>
          </cell>
        </row>
        <row r="284">
          <cell r="D284" t="str">
            <v>C3703500730000</v>
          </cell>
          <cell r="E284" t="str">
            <v>C370 - PennTex North Louisiana Operating 2, LLC</v>
          </cell>
          <cell r="F284" t="str">
            <v>Mt Olive Processing Plant</v>
          </cell>
          <cell r="G284" t="str">
            <v>Fees &amp; Permits</v>
          </cell>
          <cell r="H284" t="str">
            <v>Air Permit/Tier II/Water permit</v>
          </cell>
          <cell r="I284" t="str">
            <v>C370</v>
          </cell>
          <cell r="J284">
            <v>3500</v>
          </cell>
          <cell r="K284">
            <v>730000</v>
          </cell>
          <cell r="L284" t="str">
            <v>Other Expenses</v>
          </cell>
          <cell r="M284" t="str">
            <v>Mt Olive</v>
          </cell>
          <cell r="N284" t="str">
            <v>O&amp;M</v>
          </cell>
          <cell r="AA284">
            <v>0</v>
          </cell>
        </row>
        <row r="285">
          <cell r="D285" t="str">
            <v/>
          </cell>
          <cell r="I285" t="e">
            <v>#N/A</v>
          </cell>
          <cell r="J285" t="e">
            <v>#N/A</v>
          </cell>
          <cell r="K285" t="e">
            <v>#N/A</v>
          </cell>
          <cell r="L285" t="e">
            <v>#N/A</v>
          </cell>
          <cell r="M285" t="e">
            <v>#N/A</v>
          </cell>
          <cell r="N285" t="e">
            <v>#N/A</v>
          </cell>
          <cell r="AA285">
            <v>0</v>
          </cell>
        </row>
        <row r="286">
          <cell r="D286" t="str">
            <v/>
          </cell>
          <cell r="I286" t="e">
            <v>#N/A</v>
          </cell>
          <cell r="J286" t="e">
            <v>#N/A</v>
          </cell>
          <cell r="K286" t="e">
            <v>#N/A</v>
          </cell>
          <cell r="L286" t="e">
            <v>#N/A</v>
          </cell>
          <cell r="M286" t="e">
            <v>#N/A</v>
          </cell>
          <cell r="N286" t="e">
            <v>#N/A</v>
          </cell>
          <cell r="AA286">
            <v>0</v>
          </cell>
        </row>
        <row r="287">
          <cell r="D287" t="str">
            <v/>
          </cell>
          <cell r="I287" t="e">
            <v>#N/A</v>
          </cell>
          <cell r="J287" t="e">
            <v>#N/A</v>
          </cell>
          <cell r="K287" t="e">
            <v>#N/A</v>
          </cell>
          <cell r="L287" t="e">
            <v>#N/A</v>
          </cell>
          <cell r="M287" t="e">
            <v>#N/A</v>
          </cell>
          <cell r="N287" t="e">
            <v>#N/A</v>
          </cell>
          <cell r="AA287">
            <v>0</v>
          </cell>
        </row>
        <row r="288">
          <cell r="D288" t="str">
            <v/>
          </cell>
          <cell r="I288" t="e">
            <v>#N/A</v>
          </cell>
          <cell r="J288" t="e">
            <v>#N/A</v>
          </cell>
          <cell r="K288" t="e">
            <v>#N/A</v>
          </cell>
          <cell r="L288" t="e">
            <v>#N/A</v>
          </cell>
          <cell r="M288" t="e">
            <v>#N/A</v>
          </cell>
          <cell r="N288" t="e">
            <v>#N/A</v>
          </cell>
          <cell r="AA288">
            <v>0</v>
          </cell>
        </row>
        <row r="289">
          <cell r="D289" t="str">
            <v/>
          </cell>
          <cell r="I289" t="e">
            <v>#N/A</v>
          </cell>
          <cell r="J289" t="e">
            <v>#N/A</v>
          </cell>
          <cell r="K289" t="e">
            <v>#N/A</v>
          </cell>
          <cell r="L289" t="e">
            <v>#N/A</v>
          </cell>
          <cell r="M289" t="e">
            <v>#N/A</v>
          </cell>
          <cell r="N289" t="e">
            <v>#N/A</v>
          </cell>
          <cell r="AA289">
            <v>0</v>
          </cell>
        </row>
        <row r="290">
          <cell r="D290" t="str">
            <v>C1001015706000</v>
          </cell>
          <cell r="E290" t="str">
            <v>C100 - PennTex Midstream Partners LLC (Corporate)</v>
          </cell>
          <cell r="F290" t="str">
            <v>HR Benefits &amp; Bonus</v>
          </cell>
          <cell r="G290" t="str">
            <v>Bonus - HR ONLY</v>
          </cell>
          <cell r="I290" t="str">
            <v>C100</v>
          </cell>
          <cell r="J290">
            <v>1015</v>
          </cell>
          <cell r="K290">
            <v>706000</v>
          </cell>
          <cell r="L290" t="str">
            <v>Benefits</v>
          </cell>
          <cell r="M290" t="str">
            <v>Administration</v>
          </cell>
          <cell r="N290" t="str">
            <v>G&amp;A</v>
          </cell>
          <cell r="O290">
            <v>216666.66666666666</v>
          </cell>
          <cell r="P290">
            <v>216666.66666666666</v>
          </cell>
          <cell r="Q290">
            <v>216666.66666666666</v>
          </cell>
          <cell r="R290">
            <v>216666.66666666666</v>
          </cell>
          <cell r="S290">
            <v>216666.66666666666</v>
          </cell>
          <cell r="T290">
            <v>216666.66666666666</v>
          </cell>
          <cell r="U290">
            <v>216666.66666666666</v>
          </cell>
          <cell r="V290">
            <v>216666.66666666666</v>
          </cell>
          <cell r="W290">
            <v>216666.66666666666</v>
          </cell>
          <cell r="X290">
            <v>216666.66666666666</v>
          </cell>
          <cell r="Y290">
            <v>216666.66666666666</v>
          </cell>
          <cell r="Z290">
            <v>216666.66666666666</v>
          </cell>
          <cell r="AA290">
            <v>2600000</v>
          </cell>
        </row>
        <row r="291">
          <cell r="D291" t="str">
            <v>C1001015706001</v>
          </cell>
          <cell r="E291" t="str">
            <v>C100 - PennTex Midstream Partners LLC (Corporate)</v>
          </cell>
          <cell r="F291" t="str">
            <v>HR Benefits &amp; Bonus</v>
          </cell>
          <cell r="G291" t="str">
            <v>MIU Expense - HR ONLY</v>
          </cell>
          <cell r="I291" t="str">
            <v>C100</v>
          </cell>
          <cell r="J291">
            <v>1015</v>
          </cell>
          <cell r="K291">
            <v>706001</v>
          </cell>
          <cell r="L291" t="str">
            <v>Benefits</v>
          </cell>
          <cell r="M291" t="str">
            <v>Administration</v>
          </cell>
          <cell r="N291" t="str">
            <v>LTIP</v>
          </cell>
          <cell r="O291">
            <v>81272</v>
          </cell>
          <cell r="P291">
            <v>81272</v>
          </cell>
          <cell r="Q291">
            <v>81272</v>
          </cell>
          <cell r="R291">
            <v>81272</v>
          </cell>
          <cell r="S291">
            <v>81272</v>
          </cell>
          <cell r="T291">
            <v>81272</v>
          </cell>
          <cell r="U291">
            <v>81272</v>
          </cell>
          <cell r="V291">
            <v>81272</v>
          </cell>
          <cell r="W291">
            <v>81272</v>
          </cell>
          <cell r="X291">
            <v>81272</v>
          </cell>
          <cell r="Y291">
            <v>81272</v>
          </cell>
          <cell r="Z291">
            <v>81272</v>
          </cell>
          <cell r="AA291">
            <v>975264</v>
          </cell>
        </row>
        <row r="292">
          <cell r="D292" t="str">
            <v>C1001015707000</v>
          </cell>
          <cell r="E292" t="str">
            <v>C100 - PennTex Midstream Partners LLC (Corporate)</v>
          </cell>
          <cell r="F292" t="str">
            <v>HR Benefits &amp; Bonus</v>
          </cell>
          <cell r="G292" t="str">
            <v>Benefits Medical - HR ONLY</v>
          </cell>
          <cell r="H292">
            <v>840</v>
          </cell>
          <cell r="I292" t="str">
            <v>C100</v>
          </cell>
          <cell r="J292">
            <v>1015</v>
          </cell>
          <cell r="K292">
            <v>707000</v>
          </cell>
          <cell r="L292" t="str">
            <v>Benefits</v>
          </cell>
          <cell r="M292" t="str">
            <v>Administration</v>
          </cell>
          <cell r="N292" t="str">
            <v>G&amp;A</v>
          </cell>
          <cell r="O292">
            <v>52080</v>
          </cell>
          <cell r="P292">
            <v>52080</v>
          </cell>
          <cell r="Q292">
            <v>56280</v>
          </cell>
          <cell r="R292">
            <v>60480</v>
          </cell>
          <cell r="S292">
            <v>61320</v>
          </cell>
          <cell r="T292">
            <v>62160</v>
          </cell>
          <cell r="U292">
            <v>69720</v>
          </cell>
          <cell r="V292">
            <v>69720</v>
          </cell>
          <cell r="W292">
            <v>69720</v>
          </cell>
          <cell r="X292">
            <v>69720</v>
          </cell>
          <cell r="Y292">
            <v>69720</v>
          </cell>
          <cell r="Z292">
            <v>69720</v>
          </cell>
          <cell r="AA292">
            <v>762720</v>
          </cell>
        </row>
        <row r="293">
          <cell r="D293" t="str">
            <v>C1001015708000</v>
          </cell>
          <cell r="E293" t="str">
            <v>C100 - PennTex Midstream Partners LLC (Corporate)</v>
          </cell>
          <cell r="F293" t="str">
            <v>HR Benefits &amp; Bonus</v>
          </cell>
          <cell r="G293" t="str">
            <v>Benefits 401K - HR ONLY</v>
          </cell>
          <cell r="H293" t="str">
            <v>See HR 401K sub schedule</v>
          </cell>
          <cell r="I293" t="str">
            <v>C100</v>
          </cell>
          <cell r="J293">
            <v>1015</v>
          </cell>
          <cell r="K293">
            <v>708000</v>
          </cell>
          <cell r="L293" t="str">
            <v>Benefits</v>
          </cell>
          <cell r="M293" t="str">
            <v>Administration</v>
          </cell>
          <cell r="N293" t="str">
            <v>G&amp;A</v>
          </cell>
          <cell r="O293">
            <v>34537.666666666664</v>
          </cell>
          <cell r="P293">
            <v>34537.666666666664</v>
          </cell>
          <cell r="Q293">
            <v>34537.666666666664</v>
          </cell>
          <cell r="R293">
            <v>34537.666666666664</v>
          </cell>
          <cell r="S293">
            <v>34537.666666666664</v>
          </cell>
          <cell r="T293">
            <v>34537.666666666664</v>
          </cell>
          <cell r="U293">
            <v>34537.666666666664</v>
          </cell>
          <cell r="V293">
            <v>34537.666666666664</v>
          </cell>
          <cell r="W293">
            <v>34537.666666666664</v>
          </cell>
          <cell r="X293">
            <v>34537.666666666664</v>
          </cell>
          <cell r="Y293">
            <v>34537.666666666664</v>
          </cell>
          <cell r="Z293">
            <v>34537.666666666664</v>
          </cell>
          <cell r="AA293">
            <v>414452.00000000006</v>
          </cell>
        </row>
        <row r="294">
          <cell r="D294" t="str">
            <v>C4011015706002</v>
          </cell>
          <cell r="E294" t="str">
            <v>C401 - PennTex Midstream Partners, L.P.</v>
          </cell>
          <cell r="F294" t="str">
            <v>HR Benefits &amp; Bonus</v>
          </cell>
          <cell r="G294" t="str">
            <v>LTIP - HR ONLY</v>
          </cell>
          <cell r="H294" t="str">
            <v>LTIP - Noncash</v>
          </cell>
          <cell r="I294" t="str">
            <v>C401</v>
          </cell>
          <cell r="J294">
            <v>1015</v>
          </cell>
          <cell r="K294">
            <v>706002</v>
          </cell>
          <cell r="L294" t="str">
            <v>Benefits</v>
          </cell>
          <cell r="M294" t="str">
            <v>Administration</v>
          </cell>
          <cell r="N294" t="str">
            <v>LTIP</v>
          </cell>
          <cell r="S294">
            <v>1069444.4444444445</v>
          </cell>
          <cell r="T294">
            <v>1069444.4444444445</v>
          </cell>
          <cell r="U294">
            <v>1069444.4444444445</v>
          </cell>
          <cell r="V294">
            <v>1069444.4444444445</v>
          </cell>
          <cell r="W294">
            <v>1069444.4444444445</v>
          </cell>
          <cell r="X294">
            <v>1069444.4444444445</v>
          </cell>
          <cell r="Y294">
            <v>1069444.4444444445</v>
          </cell>
          <cell r="Z294">
            <v>1069444.4444444445</v>
          </cell>
          <cell r="AA294">
            <v>8555555.5555555541</v>
          </cell>
        </row>
        <row r="295">
          <cell r="D295" t="str">
            <v/>
          </cell>
          <cell r="I295" t="e">
            <v>#N/A</v>
          </cell>
          <cell r="J295" t="e">
            <v>#N/A</v>
          </cell>
          <cell r="K295" t="e">
            <v>#N/A</v>
          </cell>
          <cell r="L295" t="e">
            <v>#N/A</v>
          </cell>
          <cell r="M295" t="e">
            <v>#N/A</v>
          </cell>
          <cell r="N295" t="e">
            <v>#N/A</v>
          </cell>
          <cell r="AA295">
            <v>0</v>
          </cell>
        </row>
        <row r="296">
          <cell r="D296" t="str">
            <v/>
          </cell>
          <cell r="N296" t="e">
            <v>#N/A</v>
          </cell>
          <cell r="AA296">
            <v>0</v>
          </cell>
        </row>
        <row r="297">
          <cell r="D297" t="str">
            <v>C1001000704000</v>
          </cell>
          <cell r="E297" t="str">
            <v>C100 - PennTex Midstream Partners LLC (Corporate)</v>
          </cell>
          <cell r="F297" t="str">
            <v>Executive</v>
          </cell>
          <cell r="G297" t="str">
            <v>Benefit Load - HR Only</v>
          </cell>
          <cell r="H297">
            <v>0.45</v>
          </cell>
          <cell r="I297" t="str">
            <v>C100</v>
          </cell>
          <cell r="J297">
            <v>1000</v>
          </cell>
          <cell r="K297">
            <v>704000</v>
          </cell>
          <cell r="L297" t="str">
            <v>Benefits</v>
          </cell>
          <cell r="M297" t="str">
            <v>Executive</v>
          </cell>
          <cell r="N297" t="str">
            <v>G&amp;A</v>
          </cell>
          <cell r="O297">
            <v>48000</v>
          </cell>
          <cell r="P297">
            <v>48000</v>
          </cell>
          <cell r="Q297">
            <v>53625</v>
          </cell>
          <cell r="R297">
            <v>53625</v>
          </cell>
          <cell r="S297">
            <v>53625</v>
          </cell>
          <cell r="T297">
            <v>53625</v>
          </cell>
          <cell r="U297">
            <v>53625</v>
          </cell>
          <cell r="V297">
            <v>53625</v>
          </cell>
          <cell r="W297">
            <v>53625</v>
          </cell>
          <cell r="X297">
            <v>53625</v>
          </cell>
          <cell r="Y297">
            <v>53625</v>
          </cell>
          <cell r="Z297">
            <v>53625</v>
          </cell>
          <cell r="AA297">
            <v>632250</v>
          </cell>
        </row>
        <row r="298">
          <cell r="D298" t="str">
            <v>C2501001704000</v>
          </cell>
          <cell r="E298" t="str">
            <v>C250 - PennTex Permian LLC</v>
          </cell>
          <cell r="F298" t="str">
            <v>Executive - Permian</v>
          </cell>
          <cell r="G298" t="str">
            <v>Benefit Load - HR Only</v>
          </cell>
          <cell r="H298">
            <v>0.2</v>
          </cell>
          <cell r="I298" t="str">
            <v>C250</v>
          </cell>
          <cell r="J298">
            <v>1001</v>
          </cell>
          <cell r="K298">
            <v>704000</v>
          </cell>
          <cell r="L298" t="str">
            <v>Benefits</v>
          </cell>
          <cell r="M298" t="str">
            <v>Executive Permian</v>
          </cell>
          <cell r="N298" t="str">
            <v>G&amp;A</v>
          </cell>
          <cell r="O298">
            <v>15886.6</v>
          </cell>
          <cell r="P298">
            <v>15886.6</v>
          </cell>
          <cell r="Q298">
            <v>15886.6</v>
          </cell>
          <cell r="R298">
            <v>15886.6</v>
          </cell>
          <cell r="S298">
            <v>15886.6</v>
          </cell>
          <cell r="T298">
            <v>15886.6</v>
          </cell>
          <cell r="U298">
            <v>15886.6</v>
          </cell>
          <cell r="V298">
            <v>15886.6</v>
          </cell>
          <cell r="W298">
            <v>15886.6</v>
          </cell>
          <cell r="X298">
            <v>15886.6</v>
          </cell>
          <cell r="Y298">
            <v>15886.6</v>
          </cell>
          <cell r="Z298">
            <v>15886.6</v>
          </cell>
          <cell r="AA298">
            <v>190639.20000000004</v>
          </cell>
        </row>
        <row r="299">
          <cell r="D299" t="str">
            <v>C1001010704000</v>
          </cell>
          <cell r="E299" t="str">
            <v>C100 - PennTex Midstream Partners LLC (Corporate)</v>
          </cell>
          <cell r="F299" t="str">
            <v>Human Resources</v>
          </cell>
          <cell r="G299" t="str">
            <v>Benefit Load - HR Only</v>
          </cell>
          <cell r="H299">
            <v>0.45</v>
          </cell>
          <cell r="I299" t="str">
            <v>C100</v>
          </cell>
          <cell r="J299">
            <v>1010</v>
          </cell>
          <cell r="K299">
            <v>704000</v>
          </cell>
          <cell r="L299" t="str">
            <v>Benefits</v>
          </cell>
          <cell r="M299" t="str">
            <v>Administration</v>
          </cell>
          <cell r="N299" t="str">
            <v>G&amp;A</v>
          </cell>
          <cell r="O299">
            <v>13687.65</v>
          </cell>
          <cell r="P299">
            <v>13687.65</v>
          </cell>
          <cell r="Q299">
            <v>13687.65</v>
          </cell>
          <cell r="R299">
            <v>13687.65</v>
          </cell>
          <cell r="S299">
            <v>13687.65</v>
          </cell>
          <cell r="T299">
            <v>19312.650000000001</v>
          </cell>
          <cell r="U299">
            <v>19312.650000000001</v>
          </cell>
          <cell r="V299">
            <v>19312.650000000001</v>
          </cell>
          <cell r="W299">
            <v>19312.650000000001</v>
          </cell>
          <cell r="X299">
            <v>19312.650000000001</v>
          </cell>
          <cell r="Y299">
            <v>19312.650000000001</v>
          </cell>
          <cell r="Z299">
            <v>19312.650000000001</v>
          </cell>
          <cell r="AA299">
            <v>203626.79999999996</v>
          </cell>
        </row>
        <row r="300">
          <cell r="D300" t="str">
            <v>C1001020704000</v>
          </cell>
          <cell r="E300" t="str">
            <v>C100 - PennTex Midstream Partners LLC (Corporate)</v>
          </cell>
          <cell r="F300" t="str">
            <v>Legal</v>
          </cell>
          <cell r="G300" t="str">
            <v>Benefit Load - HR Only</v>
          </cell>
          <cell r="H300">
            <v>0.45</v>
          </cell>
          <cell r="I300" t="str">
            <v>C100</v>
          </cell>
          <cell r="J300">
            <v>1020</v>
          </cell>
          <cell r="K300">
            <v>704000</v>
          </cell>
          <cell r="L300" t="str">
            <v>Benefits</v>
          </cell>
          <cell r="M300" t="str">
            <v>Legal</v>
          </cell>
          <cell r="N300" t="str">
            <v>G&amp;A</v>
          </cell>
          <cell r="O300">
            <v>26249.850000000002</v>
          </cell>
          <cell r="P300">
            <v>26249.850000000002</v>
          </cell>
          <cell r="Q300">
            <v>26249.850000000002</v>
          </cell>
          <cell r="R300">
            <v>26249.850000000002</v>
          </cell>
          <cell r="S300">
            <v>26249.850000000002</v>
          </cell>
          <cell r="T300">
            <v>26249.850000000002</v>
          </cell>
          <cell r="U300">
            <v>26249.850000000002</v>
          </cell>
          <cell r="V300">
            <v>26249.850000000002</v>
          </cell>
          <cell r="W300">
            <v>26249.850000000002</v>
          </cell>
          <cell r="X300">
            <v>26249.850000000002</v>
          </cell>
          <cell r="Y300">
            <v>26249.850000000002</v>
          </cell>
          <cell r="Z300">
            <v>26249.850000000002</v>
          </cell>
          <cell r="AA300">
            <v>314998.19999999995</v>
          </cell>
        </row>
        <row r="301">
          <cell r="D301" t="str">
            <v>C1001030704000</v>
          </cell>
          <cell r="E301" t="str">
            <v>C100 - PennTex Midstream Partners LLC (Corporate)</v>
          </cell>
          <cell r="F301" t="str">
            <v>Finance</v>
          </cell>
          <cell r="G301" t="str">
            <v>Benefit Load - HR Only</v>
          </cell>
          <cell r="H301">
            <v>0.45</v>
          </cell>
          <cell r="I301" t="str">
            <v>C100</v>
          </cell>
          <cell r="J301">
            <v>1030</v>
          </cell>
          <cell r="K301">
            <v>704000</v>
          </cell>
          <cell r="L301" t="str">
            <v>Benefits</v>
          </cell>
          <cell r="M301" t="str">
            <v>Finance</v>
          </cell>
          <cell r="N301" t="str">
            <v>G&amp;A</v>
          </cell>
          <cell r="O301">
            <v>17437.5</v>
          </cell>
          <cell r="P301">
            <v>17437.5</v>
          </cell>
          <cell r="Q301">
            <v>20437.650000000001</v>
          </cell>
          <cell r="R301">
            <v>20437.650000000001</v>
          </cell>
          <cell r="S301">
            <v>20437.650000000001</v>
          </cell>
          <cell r="T301">
            <v>20437.650000000001</v>
          </cell>
          <cell r="U301">
            <v>20437.650000000001</v>
          </cell>
          <cell r="V301">
            <v>20437.650000000001</v>
          </cell>
          <cell r="W301">
            <v>20437.650000000001</v>
          </cell>
          <cell r="X301">
            <v>20437.650000000001</v>
          </cell>
          <cell r="Y301">
            <v>20437.650000000001</v>
          </cell>
          <cell r="Z301">
            <v>20437.650000000001</v>
          </cell>
          <cell r="AA301">
            <v>239251.49999999997</v>
          </cell>
        </row>
        <row r="302">
          <cell r="D302" t="str">
            <v>C1001070704000</v>
          </cell>
          <cell r="E302" t="str">
            <v>C100 - PennTex Midstream Partners LLC (Corporate)</v>
          </cell>
          <cell r="F302" t="str">
            <v>Operations and Engineering</v>
          </cell>
          <cell r="G302" t="str">
            <v>Benefit Load - HR Only</v>
          </cell>
          <cell r="H302">
            <v>0.45</v>
          </cell>
          <cell r="I302" t="str">
            <v>C100</v>
          </cell>
          <cell r="J302">
            <v>1070</v>
          </cell>
          <cell r="K302">
            <v>704000</v>
          </cell>
          <cell r="L302" t="str">
            <v>Benefits</v>
          </cell>
          <cell r="M302" t="str">
            <v>Engineering</v>
          </cell>
          <cell r="N302" t="str">
            <v>G&amp;A</v>
          </cell>
          <cell r="O302">
            <v>24750</v>
          </cell>
          <cell r="P302">
            <v>24750</v>
          </cell>
          <cell r="Q302">
            <v>31500</v>
          </cell>
          <cell r="R302">
            <v>31500</v>
          </cell>
          <cell r="S302">
            <v>34650</v>
          </cell>
          <cell r="T302">
            <v>34650</v>
          </cell>
          <cell r="U302">
            <v>34650</v>
          </cell>
          <cell r="V302">
            <v>34650</v>
          </cell>
          <cell r="W302">
            <v>34650</v>
          </cell>
          <cell r="X302">
            <v>34650</v>
          </cell>
          <cell r="Y302">
            <v>34650</v>
          </cell>
          <cell r="Z302">
            <v>34650</v>
          </cell>
          <cell r="AA302">
            <v>389700</v>
          </cell>
        </row>
        <row r="303">
          <cell r="D303" t="str">
            <v>C1001080704000</v>
          </cell>
          <cell r="E303" t="str">
            <v>C100 - PennTex Midstream Partners LLC (Corporate)</v>
          </cell>
          <cell r="F303" t="str">
            <v>Commercial</v>
          </cell>
          <cell r="G303" t="str">
            <v>Benefit Load - HR Only</v>
          </cell>
          <cell r="H303">
            <v>0.45</v>
          </cell>
          <cell r="I303" t="str">
            <v>C100</v>
          </cell>
          <cell r="J303">
            <v>1080</v>
          </cell>
          <cell r="K303">
            <v>704000</v>
          </cell>
          <cell r="L303" t="str">
            <v>Benefits</v>
          </cell>
          <cell r="M303" t="str">
            <v>Commercial</v>
          </cell>
          <cell r="N303" t="str">
            <v>G&amp;A</v>
          </cell>
          <cell r="O303">
            <v>20812.5</v>
          </cell>
          <cell r="P303">
            <v>20812.5</v>
          </cell>
          <cell r="Q303">
            <v>27562.5</v>
          </cell>
          <cell r="R303">
            <v>27562.5</v>
          </cell>
          <cell r="S303">
            <v>27562.5</v>
          </cell>
          <cell r="T303">
            <v>27562.5</v>
          </cell>
          <cell r="U303">
            <v>30375</v>
          </cell>
          <cell r="V303">
            <v>30375</v>
          </cell>
          <cell r="W303">
            <v>30375</v>
          </cell>
          <cell r="X303">
            <v>30375</v>
          </cell>
          <cell r="Y303">
            <v>30375</v>
          </cell>
          <cell r="Z303">
            <v>30375</v>
          </cell>
          <cell r="AA303">
            <v>334125</v>
          </cell>
        </row>
        <row r="304">
          <cell r="D304" t="str">
            <v>C1001090704000</v>
          </cell>
          <cell r="E304" t="str">
            <v>C100 - PennTex Midstream Partners LLC (Corporate)</v>
          </cell>
          <cell r="F304" t="str">
            <v>Accounting</v>
          </cell>
          <cell r="G304" t="str">
            <v>Benefit Load - HR Only</v>
          </cell>
          <cell r="H304">
            <v>0.45</v>
          </cell>
          <cell r="I304" t="str">
            <v>C100</v>
          </cell>
          <cell r="J304">
            <v>1090</v>
          </cell>
          <cell r="K304">
            <v>704000</v>
          </cell>
          <cell r="L304" t="str">
            <v>Benefits</v>
          </cell>
          <cell r="M304" t="str">
            <v>Controller</v>
          </cell>
          <cell r="N304" t="str">
            <v>G&amp;A</v>
          </cell>
          <cell r="O304">
            <v>34687.5</v>
          </cell>
          <cell r="P304">
            <v>34687.5</v>
          </cell>
          <cell r="Q304">
            <v>34687.5</v>
          </cell>
          <cell r="R304">
            <v>38062.5</v>
          </cell>
          <cell r="S304">
            <v>38062.5</v>
          </cell>
          <cell r="T304">
            <v>38062.5</v>
          </cell>
          <cell r="U304">
            <v>38062.5</v>
          </cell>
          <cell r="V304">
            <v>38062.5</v>
          </cell>
          <cell r="W304">
            <v>38062.5</v>
          </cell>
          <cell r="X304">
            <v>38062.5</v>
          </cell>
          <cell r="Y304">
            <v>38062.5</v>
          </cell>
          <cell r="Z304">
            <v>38062.5</v>
          </cell>
          <cell r="AA304">
            <v>446625</v>
          </cell>
        </row>
        <row r="305">
          <cell r="D305" t="str">
            <v>C2502000704000</v>
          </cell>
          <cell r="E305" t="str">
            <v>C250 - PennTex Permian LLC</v>
          </cell>
          <cell r="F305" t="str">
            <v>Pecos Gathering system</v>
          </cell>
          <cell r="G305" t="str">
            <v>Benefit Load - HR Only</v>
          </cell>
          <cell r="H305">
            <v>0.2</v>
          </cell>
          <cell r="I305" t="str">
            <v>C250</v>
          </cell>
          <cell r="J305">
            <v>2000</v>
          </cell>
          <cell r="K305">
            <v>704000</v>
          </cell>
          <cell r="L305" t="str">
            <v>Benefits</v>
          </cell>
          <cell r="M305" t="str">
            <v>Permian</v>
          </cell>
          <cell r="N305" t="str">
            <v>O&amp;M</v>
          </cell>
          <cell r="O305">
            <v>14956.6</v>
          </cell>
          <cell r="P305">
            <v>14956.6</v>
          </cell>
          <cell r="Q305">
            <v>14956.6</v>
          </cell>
          <cell r="R305">
            <v>14956.6</v>
          </cell>
          <cell r="S305">
            <v>14956.6</v>
          </cell>
          <cell r="T305">
            <v>14956.6</v>
          </cell>
          <cell r="U305">
            <v>14956.6</v>
          </cell>
          <cell r="V305">
            <v>14956.6</v>
          </cell>
          <cell r="W305">
            <v>14956.6</v>
          </cell>
          <cell r="X305">
            <v>14956.6</v>
          </cell>
          <cell r="Y305">
            <v>14956.6</v>
          </cell>
          <cell r="Z305">
            <v>14956.6</v>
          </cell>
          <cell r="AA305">
            <v>179479.20000000004</v>
          </cell>
        </row>
        <row r="306">
          <cell r="D306" t="str">
            <v>C2502100704000</v>
          </cell>
          <cell r="E306" t="str">
            <v>C250 - PennTex Permian LLC</v>
          </cell>
          <cell r="F306" t="str">
            <v>Pecos Processing Plant</v>
          </cell>
          <cell r="G306" t="str">
            <v>Benefit Load - HR Only</v>
          </cell>
          <cell r="H306">
            <v>0.2</v>
          </cell>
          <cell r="I306" t="str">
            <v>C250</v>
          </cell>
          <cell r="J306">
            <v>2100</v>
          </cell>
          <cell r="K306">
            <v>704000</v>
          </cell>
          <cell r="L306" t="str">
            <v>Benefits</v>
          </cell>
          <cell r="M306" t="str">
            <v>Permian</v>
          </cell>
          <cell r="N306" t="str">
            <v>O&amp;M</v>
          </cell>
          <cell r="O306">
            <v>23980</v>
          </cell>
          <cell r="P306">
            <v>23980</v>
          </cell>
          <cell r="Q306">
            <v>23980</v>
          </cell>
          <cell r="R306">
            <v>23980</v>
          </cell>
          <cell r="S306">
            <v>23980</v>
          </cell>
          <cell r="T306">
            <v>23980</v>
          </cell>
          <cell r="U306">
            <v>23980</v>
          </cell>
          <cell r="V306">
            <v>23980</v>
          </cell>
          <cell r="W306">
            <v>23980</v>
          </cell>
          <cell r="X306">
            <v>23980</v>
          </cell>
          <cell r="Y306">
            <v>23980</v>
          </cell>
          <cell r="Z306">
            <v>23980</v>
          </cell>
          <cell r="AA306">
            <v>287760</v>
          </cell>
        </row>
        <row r="307">
          <cell r="D307" t="str">
            <v>C3603100704000</v>
          </cell>
          <cell r="E307" t="str">
            <v>C360 - PennTex North Louisiana Operating, LLC</v>
          </cell>
          <cell r="F307" t="str">
            <v>Lincoln Parish Processing Plant</v>
          </cell>
          <cell r="G307" t="str">
            <v>Benefit Load - HR Only</v>
          </cell>
          <cell r="H307">
            <v>0.3</v>
          </cell>
          <cell r="I307" t="str">
            <v>C360</v>
          </cell>
          <cell r="J307">
            <v>3100</v>
          </cell>
          <cell r="K307">
            <v>704000</v>
          </cell>
          <cell r="L307" t="str">
            <v>Benefits</v>
          </cell>
          <cell r="M307" t="str">
            <v>Lincoln Parish</v>
          </cell>
          <cell r="N307" t="str">
            <v>O&amp;M</v>
          </cell>
          <cell r="O307">
            <v>24150</v>
          </cell>
          <cell r="P307">
            <v>24150</v>
          </cell>
          <cell r="Q307">
            <v>26250</v>
          </cell>
          <cell r="R307">
            <v>25200</v>
          </cell>
          <cell r="S307">
            <v>24150</v>
          </cell>
          <cell r="T307">
            <v>24150</v>
          </cell>
          <cell r="U307">
            <v>24150</v>
          </cell>
          <cell r="V307">
            <v>24150</v>
          </cell>
          <cell r="W307">
            <v>24150</v>
          </cell>
          <cell r="X307">
            <v>24150</v>
          </cell>
          <cell r="Y307">
            <v>24150</v>
          </cell>
          <cell r="Z307">
            <v>24150</v>
          </cell>
          <cell r="AA307">
            <v>292950</v>
          </cell>
        </row>
        <row r="308">
          <cell r="D308" t="str">
            <v>C3703500704000</v>
          </cell>
          <cell r="E308" t="str">
            <v>C370 - PennTex North Louisiana Operating 2, LLC</v>
          </cell>
          <cell r="F308" t="str">
            <v>Mt Olive Processing Plant</v>
          </cell>
          <cell r="G308" t="str">
            <v>Benefit Load - HR Only</v>
          </cell>
          <cell r="H308">
            <v>0.3</v>
          </cell>
          <cell r="I308" t="str">
            <v>C370</v>
          </cell>
          <cell r="J308">
            <v>3500</v>
          </cell>
          <cell r="K308">
            <v>704000</v>
          </cell>
          <cell r="L308" t="str">
            <v>Benefits</v>
          </cell>
          <cell r="M308" t="str">
            <v>Mt Olive</v>
          </cell>
          <cell r="N308" t="str">
            <v>O&amp;M</v>
          </cell>
          <cell r="O308">
            <v>0</v>
          </cell>
          <cell r="P308">
            <v>2105</v>
          </cell>
          <cell r="Q308">
            <v>2105</v>
          </cell>
          <cell r="R308">
            <v>8105</v>
          </cell>
          <cell r="S308">
            <v>8105</v>
          </cell>
          <cell r="T308">
            <v>8105</v>
          </cell>
          <cell r="U308">
            <v>32430</v>
          </cell>
          <cell r="V308">
            <v>32430</v>
          </cell>
          <cell r="W308">
            <v>33840</v>
          </cell>
          <cell r="X308">
            <v>35250</v>
          </cell>
          <cell r="Y308">
            <v>33839</v>
          </cell>
          <cell r="Z308">
            <v>32429</v>
          </cell>
          <cell r="AA308">
            <v>228743</v>
          </cell>
        </row>
        <row r="309">
          <cell r="D309" t="str">
            <v>C3603100704000</v>
          </cell>
          <cell r="E309" t="str">
            <v>C360 - PennTex North Louisiana Operating, LLC</v>
          </cell>
          <cell r="F309" t="str">
            <v>Lincoln Parish Processing Plant</v>
          </cell>
          <cell r="G309" t="str">
            <v>Benefit Load - HR Only</v>
          </cell>
          <cell r="H309">
            <v>0.3</v>
          </cell>
          <cell r="I309" t="str">
            <v>C360</v>
          </cell>
          <cell r="J309">
            <v>3100</v>
          </cell>
          <cell r="K309">
            <v>704000</v>
          </cell>
          <cell r="L309" t="str">
            <v>Benefits</v>
          </cell>
          <cell r="M309" t="str">
            <v>Lincoln Parish</v>
          </cell>
          <cell r="N309" t="str">
            <v>O&amp;M</v>
          </cell>
          <cell r="AA309">
            <v>0</v>
          </cell>
        </row>
        <row r="310">
          <cell r="D310" t="str">
            <v>C3703500704000</v>
          </cell>
          <cell r="E310" t="str">
            <v>C370 - PennTex North Louisiana Operating 2, LLC</v>
          </cell>
          <cell r="F310" t="str">
            <v>Mt Olive Processing Plant</v>
          </cell>
          <cell r="G310" t="str">
            <v>Benefit Load - HR Only</v>
          </cell>
          <cell r="H310">
            <v>0.3</v>
          </cell>
          <cell r="I310" t="str">
            <v>C370</v>
          </cell>
          <cell r="J310">
            <v>3500</v>
          </cell>
          <cell r="K310">
            <v>704000</v>
          </cell>
          <cell r="L310" t="str">
            <v>Benefits</v>
          </cell>
          <cell r="M310" t="str">
            <v>Mt Olive</v>
          </cell>
          <cell r="N310" t="str">
            <v>O&amp;M</v>
          </cell>
          <cell r="O310">
            <v>0</v>
          </cell>
          <cell r="AA310">
            <v>0</v>
          </cell>
        </row>
        <row r="311">
          <cell r="D311" t="str">
            <v>C1001070705000</v>
          </cell>
          <cell r="E311" t="str">
            <v>C100 - PennTex Midstream Partners LLC (Corporate)</v>
          </cell>
          <cell r="F311" t="str">
            <v>Operations and Engineering</v>
          </cell>
          <cell r="G311" t="str">
            <v>Capitalized Benefit Load - HR Only</v>
          </cell>
          <cell r="H311">
            <v>0.45</v>
          </cell>
          <cell r="I311" t="str">
            <v>C100</v>
          </cell>
          <cell r="J311">
            <v>1070</v>
          </cell>
          <cell r="K311">
            <v>705000</v>
          </cell>
          <cell r="L311" t="str">
            <v>Benefits</v>
          </cell>
          <cell r="M311" t="str">
            <v>Engineering</v>
          </cell>
          <cell r="N311" t="str">
            <v>G&amp;A</v>
          </cell>
          <cell r="O311">
            <v>-18000</v>
          </cell>
          <cell r="P311">
            <v>-18000</v>
          </cell>
          <cell r="Q311">
            <v>-22500</v>
          </cell>
          <cell r="R311">
            <v>-22500</v>
          </cell>
          <cell r="S311">
            <v>-22500</v>
          </cell>
          <cell r="T311">
            <v>-22500</v>
          </cell>
          <cell r="U311">
            <v>-22500</v>
          </cell>
          <cell r="V311">
            <v>-22500</v>
          </cell>
          <cell r="W311">
            <v>-22500</v>
          </cell>
          <cell r="X311">
            <v>-22500</v>
          </cell>
          <cell r="Y311">
            <v>-22500</v>
          </cell>
          <cell r="Z311">
            <v>-22500</v>
          </cell>
          <cell r="AA311">
            <v>-261000</v>
          </cell>
        </row>
        <row r="312">
          <cell r="D312" t="str">
            <v>C3603100705000</v>
          </cell>
          <cell r="E312" t="str">
            <v>C360 - PennTex North Louisiana Operating, LLC</v>
          </cell>
          <cell r="F312" t="str">
            <v>Lincoln Parish Processing Plant</v>
          </cell>
          <cell r="G312" t="str">
            <v>Capitalized Benefit Load - HR Only</v>
          </cell>
          <cell r="H312">
            <v>0.3</v>
          </cell>
          <cell r="I312" t="str">
            <v>C360</v>
          </cell>
          <cell r="J312">
            <v>3100</v>
          </cell>
          <cell r="K312">
            <v>705000</v>
          </cell>
          <cell r="L312" t="str">
            <v>Benefits</v>
          </cell>
          <cell r="M312" t="str">
            <v>Lincoln Parish</v>
          </cell>
          <cell r="N312" t="str">
            <v>O&amp;M</v>
          </cell>
          <cell r="O312">
            <v>-15300</v>
          </cell>
          <cell r="P312">
            <v>-15300</v>
          </cell>
          <cell r="Q312">
            <v>-15300</v>
          </cell>
          <cell r="R312">
            <v>-1320</v>
          </cell>
          <cell r="S312">
            <v>-1320</v>
          </cell>
          <cell r="T312">
            <v>-1320</v>
          </cell>
          <cell r="U312">
            <v>-1320</v>
          </cell>
          <cell r="V312">
            <v>-1320</v>
          </cell>
          <cell r="W312">
            <v>-1320</v>
          </cell>
          <cell r="X312">
            <v>-1320</v>
          </cell>
          <cell r="Y312">
            <v>-1320</v>
          </cell>
          <cell r="Z312">
            <v>-1320</v>
          </cell>
          <cell r="AA312">
            <v>-57780</v>
          </cell>
        </row>
        <row r="313">
          <cell r="D313" t="str">
            <v>C3703500705000</v>
          </cell>
          <cell r="E313" t="str">
            <v>C370 - PennTex North Louisiana Operating 2, LLC</v>
          </cell>
          <cell r="F313" t="str">
            <v>Mt Olive Processing Plant</v>
          </cell>
          <cell r="G313" t="str">
            <v>Capitalized Benefit Load - HR Only</v>
          </cell>
          <cell r="H313">
            <v>0.3</v>
          </cell>
          <cell r="I313" t="str">
            <v>C370</v>
          </cell>
          <cell r="J313">
            <v>3500</v>
          </cell>
          <cell r="K313">
            <v>705000</v>
          </cell>
          <cell r="L313" t="str">
            <v>Benefits</v>
          </cell>
          <cell r="M313" t="str">
            <v>Mt Olive</v>
          </cell>
          <cell r="N313" t="str">
            <v>O&amp;M</v>
          </cell>
          <cell r="O313">
            <v>0</v>
          </cell>
          <cell r="P313">
            <v>-2104.5</v>
          </cell>
          <cell r="Q313">
            <v>-2104.5</v>
          </cell>
          <cell r="R313">
            <v>-1052.25</v>
          </cell>
          <cell r="S313">
            <v>-1052.25</v>
          </cell>
          <cell r="T313">
            <v>-1052.25</v>
          </cell>
          <cell r="U313">
            <v>-30777.599999999999</v>
          </cell>
          <cell r="V313">
            <v>-30777.599999999999</v>
          </cell>
          <cell r="W313">
            <v>-32187.599999999999</v>
          </cell>
          <cell r="X313">
            <v>0</v>
          </cell>
          <cell r="Y313">
            <v>0</v>
          </cell>
          <cell r="Z313">
            <v>0</v>
          </cell>
          <cell r="AA313">
            <v>-101108.54999999999</v>
          </cell>
        </row>
        <row r="314">
          <cell r="D314" t="str">
            <v>C1001000760900</v>
          </cell>
          <cell r="E314" t="str">
            <v>C100 - PennTex Midstream Partners LLC (Corporate)</v>
          </cell>
          <cell r="F314" t="str">
            <v>Executive</v>
          </cell>
          <cell r="G314" t="str">
            <v>Payroll Tax</v>
          </cell>
          <cell r="H314">
            <v>0.08</v>
          </cell>
          <cell r="I314" t="str">
            <v>C100</v>
          </cell>
          <cell r="J314">
            <v>1000</v>
          </cell>
          <cell r="K314">
            <v>760900</v>
          </cell>
          <cell r="L314" t="str">
            <v>Payroll</v>
          </cell>
          <cell r="M314" t="str">
            <v>Executive</v>
          </cell>
          <cell r="N314" t="str">
            <v>G&amp;A</v>
          </cell>
          <cell r="O314">
            <v>8533.3333333333339</v>
          </cell>
          <cell r="P314">
            <v>8533.3333333333339</v>
          </cell>
          <cell r="Q314">
            <v>9533.3333333333339</v>
          </cell>
          <cell r="R314">
            <v>9533.3333333333339</v>
          </cell>
          <cell r="S314">
            <v>9533.3333333333339</v>
          </cell>
          <cell r="T314">
            <v>9533.3333333333339</v>
          </cell>
          <cell r="U314">
            <v>9533.3333333333339</v>
          </cell>
          <cell r="V314">
            <v>9533.3333333333339</v>
          </cell>
          <cell r="W314">
            <v>9533.3333333333339</v>
          </cell>
          <cell r="X314">
            <v>9533.3333333333339</v>
          </cell>
          <cell r="Y314">
            <v>9533.3333333333339</v>
          </cell>
          <cell r="Z314">
            <v>9533.3333333333339</v>
          </cell>
          <cell r="AA314">
            <v>112399.99999999999</v>
          </cell>
        </row>
        <row r="315">
          <cell r="D315" t="str">
            <v>C2501001760900</v>
          </cell>
          <cell r="E315" t="str">
            <v>C250 - PennTex Permian LLC</v>
          </cell>
          <cell r="F315" t="str">
            <v>Executive - Permian</v>
          </cell>
          <cell r="G315" t="str">
            <v>Payroll Tax</v>
          </cell>
          <cell r="H315">
            <v>0.08</v>
          </cell>
          <cell r="I315" t="str">
            <v>C250</v>
          </cell>
          <cell r="J315">
            <v>1001</v>
          </cell>
          <cell r="K315">
            <v>760900</v>
          </cell>
          <cell r="L315" t="str">
            <v>Payroll</v>
          </cell>
          <cell r="M315" t="str">
            <v>Executive Permian</v>
          </cell>
          <cell r="N315" t="str">
            <v>G&amp;A</v>
          </cell>
          <cell r="O315">
            <v>6354.64</v>
          </cell>
          <cell r="P315">
            <v>6354.64</v>
          </cell>
          <cell r="Q315">
            <v>6354.64</v>
          </cell>
          <cell r="R315">
            <v>6354.64</v>
          </cell>
          <cell r="S315">
            <v>6354.64</v>
          </cell>
          <cell r="T315">
            <v>6354.64</v>
          </cell>
          <cell r="U315">
            <v>6354.64</v>
          </cell>
          <cell r="V315">
            <v>6354.64</v>
          </cell>
          <cell r="W315">
            <v>6354.64</v>
          </cell>
          <cell r="X315">
            <v>6354.64</v>
          </cell>
          <cell r="Y315">
            <v>6354.64</v>
          </cell>
          <cell r="Z315">
            <v>6354.64</v>
          </cell>
          <cell r="AA315">
            <v>76255.680000000008</v>
          </cell>
        </row>
        <row r="316">
          <cell r="D316" t="str">
            <v>C1001010760900</v>
          </cell>
          <cell r="E316" t="str">
            <v>C100 - PennTex Midstream Partners LLC (Corporate)</v>
          </cell>
          <cell r="F316" t="str">
            <v>Human Resources</v>
          </cell>
          <cell r="G316" t="str">
            <v>Payroll Tax</v>
          </cell>
          <cell r="H316">
            <v>0.08</v>
          </cell>
          <cell r="I316" t="str">
            <v>C100</v>
          </cell>
          <cell r="J316">
            <v>1010</v>
          </cell>
          <cell r="K316">
            <v>760900</v>
          </cell>
          <cell r="L316" t="str">
            <v>Payroll</v>
          </cell>
          <cell r="M316" t="str">
            <v>Administration</v>
          </cell>
          <cell r="N316" t="str">
            <v>G&amp;A</v>
          </cell>
          <cell r="O316">
            <v>2433.36</v>
          </cell>
          <cell r="P316">
            <v>2433.36</v>
          </cell>
          <cell r="Q316">
            <v>2433.36</v>
          </cell>
          <cell r="R316">
            <v>2433.36</v>
          </cell>
          <cell r="S316">
            <v>2433.36</v>
          </cell>
          <cell r="T316">
            <v>3433.36</v>
          </cell>
          <cell r="U316">
            <v>3433.36</v>
          </cell>
          <cell r="V316">
            <v>3433.36</v>
          </cell>
          <cell r="W316">
            <v>3433.36</v>
          </cell>
          <cell r="X316">
            <v>3433.36</v>
          </cell>
          <cell r="Y316">
            <v>3433.36</v>
          </cell>
          <cell r="Z316">
            <v>3433.36</v>
          </cell>
          <cell r="AA316">
            <v>36200.32</v>
          </cell>
        </row>
        <row r="317">
          <cell r="D317" t="str">
            <v>C1001015760900</v>
          </cell>
          <cell r="E317" t="str">
            <v>C100 - PennTex Midstream Partners LLC (Corporate)</v>
          </cell>
          <cell r="F317" t="str">
            <v>HR Benefits &amp; Bonus</v>
          </cell>
          <cell r="G317" t="str">
            <v>Payroll Tax</v>
          </cell>
          <cell r="H317">
            <v>0.08</v>
          </cell>
          <cell r="I317" t="str">
            <v>C100</v>
          </cell>
          <cell r="J317">
            <v>1015</v>
          </cell>
          <cell r="K317">
            <v>760900</v>
          </cell>
          <cell r="L317" t="str">
            <v>Payroll</v>
          </cell>
          <cell r="M317" t="str">
            <v>Administration</v>
          </cell>
          <cell r="N317" t="str">
            <v>G&amp;A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</row>
        <row r="318">
          <cell r="D318" t="str">
            <v>C1001020760900</v>
          </cell>
          <cell r="E318" t="str">
            <v>C100 - PennTex Midstream Partners LLC (Corporate)</v>
          </cell>
          <cell r="F318" t="str">
            <v>Legal</v>
          </cell>
          <cell r="G318" t="str">
            <v>Payroll Tax</v>
          </cell>
          <cell r="H318">
            <v>0.08</v>
          </cell>
          <cell r="I318" t="str">
            <v>C100</v>
          </cell>
          <cell r="J318">
            <v>1020</v>
          </cell>
          <cell r="K318">
            <v>760900</v>
          </cell>
          <cell r="L318" t="str">
            <v>Payroll</v>
          </cell>
          <cell r="M318" t="str">
            <v>Legal</v>
          </cell>
          <cell r="N318" t="str">
            <v>G&amp;A</v>
          </cell>
          <cell r="O318">
            <v>4666.6400000000003</v>
          </cell>
          <cell r="P318">
            <v>4666.6400000000003</v>
          </cell>
          <cell r="Q318">
            <v>4666.6400000000003</v>
          </cell>
          <cell r="R318">
            <v>4666.6400000000003</v>
          </cell>
          <cell r="S318">
            <v>4666.6400000000003</v>
          </cell>
          <cell r="T318">
            <v>4666.6400000000003</v>
          </cell>
          <cell r="U318">
            <v>4666.6400000000003</v>
          </cell>
          <cell r="V318">
            <v>4666.6400000000003</v>
          </cell>
          <cell r="W318">
            <v>4666.6400000000003</v>
          </cell>
          <cell r="X318">
            <v>4666.6400000000003</v>
          </cell>
          <cell r="Y318">
            <v>4666.6400000000003</v>
          </cell>
          <cell r="Z318">
            <v>4666.6400000000003</v>
          </cell>
          <cell r="AA318">
            <v>55999.68</v>
          </cell>
        </row>
        <row r="319">
          <cell r="D319" t="str">
            <v>C1001030760900</v>
          </cell>
          <cell r="E319" t="str">
            <v>C100 - PennTex Midstream Partners LLC (Corporate)</v>
          </cell>
          <cell r="F319" t="str">
            <v>Finance</v>
          </cell>
          <cell r="G319" t="str">
            <v>Payroll Tax</v>
          </cell>
          <cell r="H319">
            <v>0.08</v>
          </cell>
          <cell r="I319" t="str">
            <v>C100</v>
          </cell>
          <cell r="J319">
            <v>1030</v>
          </cell>
          <cell r="K319">
            <v>760900</v>
          </cell>
          <cell r="L319" t="str">
            <v>Payroll</v>
          </cell>
          <cell r="M319" t="str">
            <v>Finance</v>
          </cell>
          <cell r="N319" t="str">
            <v>G&amp;A</v>
          </cell>
          <cell r="O319">
            <v>3100</v>
          </cell>
          <cell r="P319">
            <v>3100</v>
          </cell>
          <cell r="Q319">
            <v>3633.36</v>
          </cell>
          <cell r="R319">
            <v>3633.36</v>
          </cell>
          <cell r="S319">
            <v>3633.36</v>
          </cell>
          <cell r="T319">
            <v>3633.36</v>
          </cell>
          <cell r="U319">
            <v>3633.36</v>
          </cell>
          <cell r="V319">
            <v>3633.36</v>
          </cell>
          <cell r="W319">
            <v>3633.36</v>
          </cell>
          <cell r="X319">
            <v>3633.36</v>
          </cell>
          <cell r="Y319">
            <v>3633.36</v>
          </cell>
          <cell r="Z319">
            <v>3633.36</v>
          </cell>
          <cell r="AA319">
            <v>42533.600000000006</v>
          </cell>
        </row>
        <row r="320">
          <cell r="D320" t="str">
            <v>C1001070760900</v>
          </cell>
          <cell r="E320" t="str">
            <v>C100 - PennTex Midstream Partners LLC (Corporate)</v>
          </cell>
          <cell r="F320" t="str">
            <v>Operations and Engineering</v>
          </cell>
          <cell r="G320" t="str">
            <v>Payroll Tax</v>
          </cell>
          <cell r="H320">
            <v>0.08</v>
          </cell>
          <cell r="I320" t="str">
            <v>C100</v>
          </cell>
          <cell r="J320">
            <v>1070</v>
          </cell>
          <cell r="K320">
            <v>760900</v>
          </cell>
          <cell r="L320" t="str">
            <v>Payroll</v>
          </cell>
          <cell r="M320" t="str">
            <v>Engineering</v>
          </cell>
          <cell r="N320" t="str">
            <v>G&amp;A</v>
          </cell>
          <cell r="O320">
            <v>4400</v>
          </cell>
          <cell r="P320">
            <v>4400</v>
          </cell>
          <cell r="Q320">
            <v>5600</v>
          </cell>
          <cell r="R320">
            <v>5600</v>
          </cell>
          <cell r="S320">
            <v>6160</v>
          </cell>
          <cell r="T320">
            <v>6160</v>
          </cell>
          <cell r="U320">
            <v>6160</v>
          </cell>
          <cell r="V320">
            <v>6160</v>
          </cell>
          <cell r="W320">
            <v>6160</v>
          </cell>
          <cell r="X320">
            <v>6160</v>
          </cell>
          <cell r="Y320">
            <v>6160</v>
          </cell>
          <cell r="Z320">
            <v>6160</v>
          </cell>
          <cell r="AA320">
            <v>69280</v>
          </cell>
        </row>
        <row r="321">
          <cell r="D321" t="str">
            <v>C1001080760900</v>
          </cell>
          <cell r="E321" t="str">
            <v>C100 - PennTex Midstream Partners LLC (Corporate)</v>
          </cell>
          <cell r="F321" t="str">
            <v>Commercial</v>
          </cell>
          <cell r="G321" t="str">
            <v>Payroll Tax</v>
          </cell>
          <cell r="H321">
            <v>0.08</v>
          </cell>
          <cell r="I321" t="str">
            <v>C100</v>
          </cell>
          <cell r="J321">
            <v>1080</v>
          </cell>
          <cell r="K321">
            <v>760900</v>
          </cell>
          <cell r="L321" t="str">
            <v>Payroll</v>
          </cell>
          <cell r="M321" t="str">
            <v>Commercial</v>
          </cell>
          <cell r="N321" t="str">
            <v>G&amp;A</v>
          </cell>
          <cell r="O321">
            <v>3700</v>
          </cell>
          <cell r="P321">
            <v>3700</v>
          </cell>
          <cell r="Q321">
            <v>4900</v>
          </cell>
          <cell r="R321">
            <v>4900</v>
          </cell>
          <cell r="S321">
            <v>4900</v>
          </cell>
          <cell r="T321">
            <v>4900</v>
          </cell>
          <cell r="U321">
            <v>5400</v>
          </cell>
          <cell r="V321">
            <v>5400</v>
          </cell>
          <cell r="W321">
            <v>5400</v>
          </cell>
          <cell r="X321">
            <v>5400</v>
          </cell>
          <cell r="Y321">
            <v>5400</v>
          </cell>
          <cell r="Z321">
            <v>5400</v>
          </cell>
          <cell r="AA321">
            <v>59400</v>
          </cell>
        </row>
        <row r="322">
          <cell r="D322" t="str">
            <v>C1001090760900</v>
          </cell>
          <cell r="E322" t="str">
            <v>C100 - PennTex Midstream Partners LLC (Corporate)</v>
          </cell>
          <cell r="F322" t="str">
            <v>Accounting</v>
          </cell>
          <cell r="G322" t="str">
            <v>Payroll Tax</v>
          </cell>
          <cell r="H322">
            <v>0.08</v>
          </cell>
          <cell r="I322" t="str">
            <v>C100</v>
          </cell>
          <cell r="J322">
            <v>1090</v>
          </cell>
          <cell r="K322">
            <v>760900</v>
          </cell>
          <cell r="L322" t="str">
            <v>Payroll</v>
          </cell>
          <cell r="M322" t="str">
            <v>Controller</v>
          </cell>
          <cell r="N322" t="str">
            <v>G&amp;A</v>
          </cell>
          <cell r="O322">
            <v>6166.6666666666661</v>
          </cell>
          <cell r="P322">
            <v>6166.6666666666661</v>
          </cell>
          <cell r="Q322">
            <v>6166.6666666666661</v>
          </cell>
          <cell r="R322">
            <v>6766.6666666666661</v>
          </cell>
          <cell r="S322">
            <v>6766.6666666666661</v>
          </cell>
          <cell r="T322">
            <v>6766.6666666666661</v>
          </cell>
          <cell r="U322">
            <v>6766.6666666666661</v>
          </cell>
          <cell r="V322">
            <v>6766.6666666666661</v>
          </cell>
          <cell r="W322">
            <v>6766.6666666666661</v>
          </cell>
          <cell r="X322">
            <v>6766.6666666666661</v>
          </cell>
          <cell r="Y322">
            <v>6766.6666666666661</v>
          </cell>
          <cell r="Z322">
            <v>6766.6666666666661</v>
          </cell>
          <cell r="AA322">
            <v>79400</v>
          </cell>
        </row>
        <row r="323">
          <cell r="D323" t="str">
            <v>C2502000760900</v>
          </cell>
          <cell r="E323" t="str">
            <v>C250 - PennTex Permian LLC</v>
          </cell>
          <cell r="F323" t="str">
            <v>Pecos Gathering system</v>
          </cell>
          <cell r="G323" t="str">
            <v>Payroll Tax</v>
          </cell>
          <cell r="H323">
            <v>0.08</v>
          </cell>
          <cell r="I323" t="str">
            <v>C250</v>
          </cell>
          <cell r="J323">
            <v>2000</v>
          </cell>
          <cell r="K323">
            <v>760900</v>
          </cell>
          <cell r="L323" t="str">
            <v>Payroll</v>
          </cell>
          <cell r="M323" t="str">
            <v>Permian</v>
          </cell>
          <cell r="N323" t="str">
            <v>O&amp;M</v>
          </cell>
          <cell r="O323">
            <v>5982.64</v>
          </cell>
          <cell r="P323">
            <v>5982.64</v>
          </cell>
          <cell r="Q323">
            <v>5982.64</v>
          </cell>
          <cell r="R323">
            <v>5982.64</v>
          </cell>
          <cell r="S323">
            <v>5982.64</v>
          </cell>
          <cell r="T323">
            <v>5982.64</v>
          </cell>
          <cell r="U323">
            <v>5982.64</v>
          </cell>
          <cell r="V323">
            <v>5982.64</v>
          </cell>
          <cell r="W323">
            <v>5982.64</v>
          </cell>
          <cell r="X323">
            <v>5982.64</v>
          </cell>
          <cell r="Y323">
            <v>5982.64</v>
          </cell>
          <cell r="Z323">
            <v>5982.64</v>
          </cell>
          <cell r="AA323">
            <v>71791.680000000008</v>
          </cell>
        </row>
        <row r="324">
          <cell r="D324" t="str">
            <v>C2502100760900</v>
          </cell>
          <cell r="E324" t="str">
            <v>C250 - PennTex Permian LLC</v>
          </cell>
          <cell r="F324" t="str">
            <v>Pecos Processing Plant</v>
          </cell>
          <cell r="G324" t="str">
            <v>Payroll Tax</v>
          </cell>
          <cell r="H324">
            <v>0.08</v>
          </cell>
          <cell r="I324" t="str">
            <v>C250</v>
          </cell>
          <cell r="J324">
            <v>2100</v>
          </cell>
          <cell r="K324">
            <v>760900</v>
          </cell>
          <cell r="L324" t="str">
            <v>Payroll</v>
          </cell>
          <cell r="M324" t="str">
            <v>Permian</v>
          </cell>
          <cell r="N324" t="str">
            <v>O&amp;M</v>
          </cell>
          <cell r="O324">
            <v>9592</v>
          </cell>
          <cell r="P324">
            <v>9592</v>
          </cell>
          <cell r="Q324">
            <v>9592</v>
          </cell>
          <cell r="R324">
            <v>9592</v>
          </cell>
          <cell r="S324">
            <v>9592</v>
          </cell>
          <cell r="T324">
            <v>9592</v>
          </cell>
          <cell r="U324">
            <v>9592</v>
          </cell>
          <cell r="V324">
            <v>9592</v>
          </cell>
          <cell r="W324">
            <v>9592</v>
          </cell>
          <cell r="X324">
            <v>9592</v>
          </cell>
          <cell r="Y324">
            <v>9592</v>
          </cell>
          <cell r="Z324">
            <v>9592</v>
          </cell>
          <cell r="AA324">
            <v>115104</v>
          </cell>
        </row>
        <row r="325">
          <cell r="D325" t="str">
            <v>C3603100760900</v>
          </cell>
          <cell r="E325" t="str">
            <v>C360 - PennTex North Louisiana Operating, LLC</v>
          </cell>
          <cell r="F325" t="str">
            <v>Lincoln Parish Processing Plant</v>
          </cell>
          <cell r="G325" t="str">
            <v>Payroll Tax</v>
          </cell>
          <cell r="H325">
            <v>0.08</v>
          </cell>
          <cell r="I325" t="str">
            <v>C360</v>
          </cell>
          <cell r="J325">
            <v>3100</v>
          </cell>
          <cell r="K325">
            <v>760900</v>
          </cell>
          <cell r="L325" t="str">
            <v>Payroll</v>
          </cell>
          <cell r="M325" t="str">
            <v>Lincoln Parish</v>
          </cell>
          <cell r="N325" t="str">
            <v>O&amp;M</v>
          </cell>
          <cell r="O325">
            <v>5600</v>
          </cell>
          <cell r="P325">
            <v>5600</v>
          </cell>
          <cell r="Q325">
            <v>5600</v>
          </cell>
          <cell r="R325">
            <v>5600</v>
          </cell>
          <cell r="S325">
            <v>5600</v>
          </cell>
          <cell r="T325">
            <v>5600</v>
          </cell>
          <cell r="U325">
            <v>5600</v>
          </cell>
          <cell r="V325">
            <v>5600</v>
          </cell>
          <cell r="W325">
            <v>5600</v>
          </cell>
          <cell r="X325">
            <v>5600</v>
          </cell>
          <cell r="Y325">
            <v>5600</v>
          </cell>
          <cell r="Z325">
            <v>5600</v>
          </cell>
          <cell r="AA325">
            <v>67200</v>
          </cell>
        </row>
        <row r="326">
          <cell r="D326" t="str">
            <v>C3703500760900</v>
          </cell>
          <cell r="E326" t="str">
            <v>C370 - PennTex North Louisiana Operating 2, LLC</v>
          </cell>
          <cell r="F326" t="str">
            <v>Mt Olive Processing Plant</v>
          </cell>
          <cell r="G326" t="str">
            <v>Payroll Tax</v>
          </cell>
          <cell r="H326">
            <v>0.08</v>
          </cell>
          <cell r="I326" t="str">
            <v>C370</v>
          </cell>
          <cell r="J326">
            <v>3500</v>
          </cell>
          <cell r="K326">
            <v>760900</v>
          </cell>
          <cell r="L326" t="str">
            <v>Payroll</v>
          </cell>
          <cell r="M326" t="str">
            <v>Mt Olive</v>
          </cell>
          <cell r="N326" t="str">
            <v>O&amp;M</v>
          </cell>
          <cell r="O326">
            <v>0</v>
          </cell>
          <cell r="P326">
            <v>488</v>
          </cell>
          <cell r="Q326">
            <v>488</v>
          </cell>
          <cell r="R326">
            <v>2088</v>
          </cell>
          <cell r="S326">
            <v>2088</v>
          </cell>
          <cell r="T326">
            <v>2088</v>
          </cell>
          <cell r="U326">
            <v>7520</v>
          </cell>
          <cell r="V326">
            <v>7520</v>
          </cell>
          <cell r="W326">
            <v>7520</v>
          </cell>
          <cell r="X326">
            <v>7520</v>
          </cell>
          <cell r="Y326">
            <v>7520</v>
          </cell>
          <cell r="Z326">
            <v>7520</v>
          </cell>
          <cell r="AA326">
            <v>52360</v>
          </cell>
        </row>
        <row r="327">
          <cell r="D327" t="str">
            <v/>
          </cell>
          <cell r="N327" t="e">
            <v>#N/A</v>
          </cell>
          <cell r="AA327">
            <v>0</v>
          </cell>
        </row>
        <row r="328">
          <cell r="D328" t="str">
            <v>C1001015704000</v>
          </cell>
          <cell r="E328" t="str">
            <v>C100 - PennTex Midstream Partners LLC (Corporate)</v>
          </cell>
          <cell r="F328" t="str">
            <v>HR Benefits &amp; Bonus</v>
          </cell>
          <cell r="G328" t="str">
            <v>Benefit Load - HR Only</v>
          </cell>
          <cell r="I328" t="str">
            <v>C100</v>
          </cell>
          <cell r="J328">
            <v>1015</v>
          </cell>
          <cell r="K328">
            <v>704000</v>
          </cell>
          <cell r="L328" t="str">
            <v>Benefits</v>
          </cell>
          <cell r="M328" t="str">
            <v>Administration</v>
          </cell>
          <cell r="N328" t="str">
            <v>G&amp;A</v>
          </cell>
          <cell r="O328">
            <v>-264598.2</v>
          </cell>
          <cell r="P328">
            <v>-266703.2</v>
          </cell>
          <cell r="Q328">
            <v>-290928.34999999998</v>
          </cell>
          <cell r="R328">
            <v>-299253.34999999998</v>
          </cell>
          <cell r="S328">
            <v>-301353.34999999998</v>
          </cell>
          <cell r="T328">
            <v>-306978.34999999998</v>
          </cell>
          <cell r="U328">
            <v>-334115.84999999998</v>
          </cell>
          <cell r="V328">
            <v>-334115.84999999998</v>
          </cell>
          <cell r="W328">
            <v>-335525.84999999998</v>
          </cell>
          <cell r="X328">
            <v>-336935.85</v>
          </cell>
          <cell r="Y328">
            <v>-335524.84999999998</v>
          </cell>
          <cell r="Z328">
            <v>-334114.84999999998</v>
          </cell>
          <cell r="AA328">
            <v>-3740147.9000000008</v>
          </cell>
        </row>
        <row r="329">
          <cell r="D329" t="str">
            <v/>
          </cell>
          <cell r="N329" t="e">
            <v>#N/A</v>
          </cell>
        </row>
        <row r="330">
          <cell r="D330" t="str">
            <v>C1001040750000</v>
          </cell>
          <cell r="E330" t="str">
            <v>C100 - PennTex Midstream Partners LLC (Corporate)</v>
          </cell>
          <cell r="F330" t="str">
            <v>IT</v>
          </cell>
          <cell r="G330" t="str">
            <v>DD&amp;A</v>
          </cell>
          <cell r="I330" t="str">
            <v>C100</v>
          </cell>
          <cell r="J330">
            <v>1040</v>
          </cell>
          <cell r="K330">
            <v>750000</v>
          </cell>
          <cell r="L330" t="str">
            <v>DD&amp;A</v>
          </cell>
          <cell r="M330" t="str">
            <v>Administration</v>
          </cell>
          <cell r="N330" t="str">
            <v>DD&amp;A</v>
          </cell>
          <cell r="O330">
            <v>22000</v>
          </cell>
          <cell r="P330">
            <v>22305.555555555555</v>
          </cell>
          <cell r="Q330">
            <v>22972.222222222223</v>
          </cell>
          <cell r="R330">
            <v>23702.777777777777</v>
          </cell>
          <cell r="S330">
            <v>24313.888888888891</v>
          </cell>
          <cell r="T330">
            <v>24844.444444444445</v>
          </cell>
          <cell r="U330">
            <v>25275</v>
          </cell>
          <cell r="V330">
            <v>25552.777777777777</v>
          </cell>
          <cell r="W330">
            <v>25566.666666666668</v>
          </cell>
          <cell r="X330">
            <v>25580.555555555555</v>
          </cell>
          <cell r="Y330">
            <v>25594.444444444445</v>
          </cell>
          <cell r="Z330">
            <v>25608.333333333332</v>
          </cell>
          <cell r="AA330">
            <v>293316.66666666669</v>
          </cell>
        </row>
        <row r="331">
          <cell r="D331" t="str">
            <v>C2502100750000</v>
          </cell>
          <cell r="E331" t="str">
            <v>C250 - PennTex Permian LLC</v>
          </cell>
          <cell r="F331" t="str">
            <v>Pecos Processing Plant</v>
          </cell>
          <cell r="G331" t="str">
            <v>DD&amp;A</v>
          </cell>
          <cell r="I331" t="str">
            <v>C250</v>
          </cell>
          <cell r="J331">
            <v>2100</v>
          </cell>
          <cell r="K331">
            <v>750000</v>
          </cell>
          <cell r="L331" t="str">
            <v>DD&amp;A</v>
          </cell>
          <cell r="M331" t="str">
            <v>Permian</v>
          </cell>
          <cell r="N331" t="str">
            <v>DD&amp;A</v>
          </cell>
          <cell r="O331">
            <v>371296.37222222221</v>
          </cell>
          <cell r="P331">
            <v>389000.4138888889</v>
          </cell>
          <cell r="Q331">
            <v>412557.9138888889</v>
          </cell>
          <cell r="R331">
            <v>425552.35833333334</v>
          </cell>
          <cell r="S331">
            <v>434029.9222222222</v>
          </cell>
          <cell r="T331">
            <v>437306.03333333333</v>
          </cell>
          <cell r="U331">
            <v>437306.03333333333</v>
          </cell>
          <cell r="V331">
            <v>437422.7</v>
          </cell>
          <cell r="W331">
            <v>437422.7</v>
          </cell>
          <cell r="X331">
            <v>437422.7</v>
          </cell>
          <cell r="Y331">
            <v>437422.7</v>
          </cell>
          <cell r="Z331">
            <v>449376.08333333337</v>
          </cell>
          <cell r="AA331">
            <v>5106115.930555556</v>
          </cell>
        </row>
        <row r="332">
          <cell r="D332" t="str">
            <v>C3603100750000</v>
          </cell>
          <cell r="E332" t="str">
            <v>C360 - PennTex North Louisiana Operating, LLC</v>
          </cell>
          <cell r="F332" t="str">
            <v>Lincoln Parish Processing Plant</v>
          </cell>
          <cell r="G332" t="str">
            <v>DD&amp;A</v>
          </cell>
          <cell r="I332" t="str">
            <v>C360</v>
          </cell>
          <cell r="J332">
            <v>3100</v>
          </cell>
          <cell r="K332">
            <v>750000</v>
          </cell>
          <cell r="L332" t="str">
            <v>DD&amp;A</v>
          </cell>
          <cell r="M332" t="str">
            <v>Lincoln Parish</v>
          </cell>
          <cell r="N332" t="str">
            <v>DD&amp;A</v>
          </cell>
          <cell r="O332">
            <v>112314.51666666666</v>
          </cell>
          <cell r="P332">
            <v>116005.86851851852</v>
          </cell>
          <cell r="Q332">
            <v>129261.16425925925</v>
          </cell>
          <cell r="R332">
            <v>531906.82388888893</v>
          </cell>
          <cell r="S332">
            <v>574622.97796296293</v>
          </cell>
          <cell r="T332">
            <v>596683.62648148148</v>
          </cell>
          <cell r="U332">
            <v>616015.81111111119</v>
          </cell>
          <cell r="V332">
            <v>631050.53333333333</v>
          </cell>
          <cell r="W332">
            <v>644394.97777777782</v>
          </cell>
          <cell r="X332">
            <v>662346.9222222222</v>
          </cell>
          <cell r="Y332">
            <v>676595.10648148146</v>
          </cell>
          <cell r="Z332">
            <v>689243.16018518526</v>
          </cell>
          <cell r="AA332">
            <v>5980441.4888888886</v>
          </cell>
        </row>
        <row r="333">
          <cell r="D333" t="str">
            <v>C3703500750000</v>
          </cell>
          <cell r="E333" t="str">
            <v>C370 - PennTex North Louisiana Operating 2, LLC</v>
          </cell>
          <cell r="F333" t="str">
            <v>Mt Olive Processing Plant</v>
          </cell>
          <cell r="G333" t="str">
            <v>DD&amp;A</v>
          </cell>
          <cell r="I333" t="str">
            <v>C370</v>
          </cell>
          <cell r="J333">
            <v>3500</v>
          </cell>
          <cell r="K333">
            <v>750000</v>
          </cell>
          <cell r="L333" t="str">
            <v>DD&amp;A</v>
          </cell>
          <cell r="M333" t="str">
            <v>Mt Olive</v>
          </cell>
          <cell r="N333" t="str">
            <v>DD&amp;A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331763.09629629634</v>
          </cell>
          <cell r="Y333">
            <v>371061.3216049383</v>
          </cell>
          <cell r="Z333">
            <v>385569.13580246916</v>
          </cell>
          <cell r="AA333">
            <v>1088393.5537037039</v>
          </cell>
        </row>
        <row r="334">
          <cell r="D334" t="str">
            <v/>
          </cell>
          <cell r="N334" t="e">
            <v>#N/A</v>
          </cell>
        </row>
        <row r="335">
          <cell r="D335" t="str">
            <v>C2502100760300</v>
          </cell>
          <cell r="E335" t="str">
            <v>C250 - PennTex Permian LLC</v>
          </cell>
          <cell r="F335" t="str">
            <v>Pecos Processing Plant</v>
          </cell>
          <cell r="G335" t="str">
            <v>Franchise Taxes</v>
          </cell>
          <cell r="I335" t="str">
            <v>C250</v>
          </cell>
          <cell r="J335">
            <v>2100</v>
          </cell>
          <cell r="K335">
            <v>760300</v>
          </cell>
          <cell r="L335" t="str">
            <v>Other Taxes</v>
          </cell>
          <cell r="M335" t="str">
            <v>Permian</v>
          </cell>
          <cell r="N335" t="str">
            <v>OTAX</v>
          </cell>
          <cell r="O335">
            <v>10000</v>
          </cell>
          <cell r="P335">
            <v>10000</v>
          </cell>
          <cell r="Q335">
            <v>10000</v>
          </cell>
          <cell r="R335">
            <v>15000</v>
          </cell>
          <cell r="S335">
            <v>15000</v>
          </cell>
          <cell r="T335">
            <v>15000</v>
          </cell>
          <cell r="U335">
            <v>20000</v>
          </cell>
          <cell r="V335">
            <v>20000</v>
          </cell>
          <cell r="W335">
            <v>20000</v>
          </cell>
          <cell r="X335">
            <v>25000</v>
          </cell>
          <cell r="Y335">
            <v>25000</v>
          </cell>
          <cell r="Z335">
            <v>25000</v>
          </cell>
          <cell r="AA335">
            <v>210000</v>
          </cell>
        </row>
        <row r="336">
          <cell r="D336" t="str">
            <v>C1001050760800</v>
          </cell>
          <cell r="E336" t="str">
            <v>C100 - PennTex Midstream Partners LLC (Corporate)</v>
          </cell>
          <cell r="F336" t="str">
            <v>Facility Services</v>
          </cell>
          <cell r="G336" t="str">
            <v>Property Taxes</v>
          </cell>
          <cell r="I336" t="str">
            <v>C100</v>
          </cell>
          <cell r="J336">
            <v>1050</v>
          </cell>
          <cell r="K336">
            <v>760800</v>
          </cell>
          <cell r="L336" t="str">
            <v>Other Taxes</v>
          </cell>
          <cell r="M336" t="str">
            <v>Administration</v>
          </cell>
          <cell r="N336" t="str">
            <v>OTAX</v>
          </cell>
          <cell r="O336">
            <v>1000</v>
          </cell>
          <cell r="P336">
            <v>1000</v>
          </cell>
          <cell r="Q336">
            <v>1000</v>
          </cell>
          <cell r="R336">
            <v>1000</v>
          </cell>
          <cell r="S336">
            <v>1000</v>
          </cell>
          <cell r="T336">
            <v>1000</v>
          </cell>
          <cell r="U336">
            <v>1000</v>
          </cell>
          <cell r="V336">
            <v>1000</v>
          </cell>
          <cell r="W336">
            <v>1000</v>
          </cell>
          <cell r="X336">
            <v>1000</v>
          </cell>
          <cell r="Y336">
            <v>1000</v>
          </cell>
          <cell r="Z336">
            <v>1000</v>
          </cell>
          <cell r="AA336">
            <v>12000</v>
          </cell>
        </row>
        <row r="337">
          <cell r="D337" t="str">
            <v>C2502100760800</v>
          </cell>
          <cell r="E337" t="str">
            <v>C250 - PennTex Permian LLC</v>
          </cell>
          <cell r="F337" t="str">
            <v>Pecos Processing Plant</v>
          </cell>
          <cell r="G337" t="str">
            <v>Property Taxes</v>
          </cell>
          <cell r="I337" t="str">
            <v>C250</v>
          </cell>
          <cell r="J337">
            <v>2100</v>
          </cell>
          <cell r="K337">
            <v>760800</v>
          </cell>
          <cell r="L337" t="str">
            <v>Other Taxes</v>
          </cell>
          <cell r="M337" t="str">
            <v>Permian</v>
          </cell>
          <cell r="N337" t="str">
            <v>OTAX</v>
          </cell>
          <cell r="O337">
            <v>195000</v>
          </cell>
          <cell r="P337">
            <v>195000</v>
          </cell>
          <cell r="Q337">
            <v>195000</v>
          </cell>
          <cell r="R337">
            <v>195000</v>
          </cell>
          <cell r="S337">
            <v>195000</v>
          </cell>
          <cell r="T337">
            <v>195000</v>
          </cell>
          <cell r="U337">
            <v>195000</v>
          </cell>
          <cell r="V337">
            <v>195000</v>
          </cell>
          <cell r="W337">
            <v>195000</v>
          </cell>
          <cell r="X337">
            <v>195000</v>
          </cell>
          <cell r="Y337">
            <v>195000</v>
          </cell>
          <cell r="Z337">
            <v>195000</v>
          </cell>
          <cell r="AA337">
            <v>2340000</v>
          </cell>
        </row>
        <row r="338">
          <cell r="D338" t="str">
            <v>C3603100760800</v>
          </cell>
          <cell r="E338" t="str">
            <v>C360 - PennTex North Louisiana Operating, LLC</v>
          </cell>
          <cell r="F338" t="str">
            <v>Lincoln Parish Processing Plant</v>
          </cell>
          <cell r="G338" t="str">
            <v>Property Taxes</v>
          </cell>
          <cell r="I338" t="str">
            <v>C360</v>
          </cell>
          <cell r="J338">
            <v>3100</v>
          </cell>
          <cell r="K338">
            <v>760800</v>
          </cell>
          <cell r="L338" t="str">
            <v>Other Taxes</v>
          </cell>
          <cell r="M338" t="str">
            <v>Lincoln Parish</v>
          </cell>
          <cell r="N338" t="str">
            <v>OTAX</v>
          </cell>
          <cell r="O338">
            <v>26843.416666666668</v>
          </cell>
          <cell r="P338">
            <v>26843.416666666668</v>
          </cell>
          <cell r="Q338">
            <v>26843.416666666668</v>
          </cell>
          <cell r="R338">
            <v>26843.416666666668</v>
          </cell>
          <cell r="S338">
            <v>26843.416666666668</v>
          </cell>
          <cell r="T338">
            <v>26843.416666666668</v>
          </cell>
          <cell r="U338">
            <v>26843.416666666668</v>
          </cell>
          <cell r="V338">
            <v>26843.416666666668</v>
          </cell>
          <cell r="W338">
            <v>26843.416666666668</v>
          </cell>
          <cell r="X338">
            <v>26843.416666666668</v>
          </cell>
          <cell r="Y338">
            <v>26843.416666666668</v>
          </cell>
          <cell r="Z338">
            <v>26843.416666666668</v>
          </cell>
          <cell r="AA338">
            <v>322121</v>
          </cell>
        </row>
        <row r="339">
          <cell r="D339" t="str">
            <v>C3703500760800</v>
          </cell>
          <cell r="E339" t="str">
            <v>C370 - PennTex North Louisiana Operating 2, LLC</v>
          </cell>
          <cell r="F339" t="str">
            <v>Mt Olive Processing Plant</v>
          </cell>
          <cell r="G339" t="str">
            <v>Property Taxes</v>
          </cell>
          <cell r="I339" t="str">
            <v>C370</v>
          </cell>
          <cell r="J339">
            <v>3500</v>
          </cell>
          <cell r="K339">
            <v>760800</v>
          </cell>
          <cell r="L339" t="str">
            <v>Other Taxes</v>
          </cell>
          <cell r="M339" t="str">
            <v>Mt Olive</v>
          </cell>
          <cell r="N339" t="str">
            <v>OTAX</v>
          </cell>
          <cell r="AA339">
            <v>0</v>
          </cell>
        </row>
        <row r="340">
          <cell r="D340" t="str">
            <v/>
          </cell>
          <cell r="N340" t="e">
            <v>#N/A</v>
          </cell>
        </row>
        <row r="341">
          <cell r="D341" t="str">
            <v>C2501999745000</v>
          </cell>
          <cell r="E341" t="str">
            <v>C250 - PennTex Permian LLC</v>
          </cell>
          <cell r="F341" t="str">
            <v>Corporate Allocations</v>
          </cell>
          <cell r="G341" t="str">
            <v>Corporate Allocations</v>
          </cell>
          <cell r="I341" t="str">
            <v>C250</v>
          </cell>
          <cell r="J341">
            <v>1999</v>
          </cell>
          <cell r="K341">
            <v>745000</v>
          </cell>
          <cell r="L341" t="str">
            <v>Corporate Allocations</v>
          </cell>
          <cell r="M341" t="str">
            <v>Corp</v>
          </cell>
          <cell r="N341" t="str">
            <v>Alloc</v>
          </cell>
          <cell r="O341">
            <v>250000</v>
          </cell>
          <cell r="P341">
            <v>250000</v>
          </cell>
          <cell r="Q341">
            <v>250000</v>
          </cell>
          <cell r="R341">
            <v>250000</v>
          </cell>
          <cell r="S341">
            <v>250000</v>
          </cell>
          <cell r="T341">
            <v>250000</v>
          </cell>
          <cell r="U341">
            <v>250000</v>
          </cell>
          <cell r="V341">
            <v>250000</v>
          </cell>
          <cell r="W341">
            <v>250000</v>
          </cell>
          <cell r="X341">
            <v>250000</v>
          </cell>
          <cell r="Y341">
            <v>250000</v>
          </cell>
          <cell r="Z341">
            <v>250000</v>
          </cell>
          <cell r="AA341">
            <v>3000000</v>
          </cell>
        </row>
        <row r="342">
          <cell r="D342" t="str">
            <v>C3501999745000</v>
          </cell>
          <cell r="E342" t="str">
            <v>C350 - PennTex NLA LLC</v>
          </cell>
          <cell r="F342" t="str">
            <v>Corporate Allocations</v>
          </cell>
          <cell r="G342" t="str">
            <v>Corporate Allocations</v>
          </cell>
          <cell r="I342" t="str">
            <v>C350</v>
          </cell>
          <cell r="J342">
            <v>1999</v>
          </cell>
          <cell r="K342">
            <v>745000</v>
          </cell>
          <cell r="L342" t="str">
            <v>Corporate Allocations</v>
          </cell>
          <cell r="M342" t="str">
            <v>Corp</v>
          </cell>
          <cell r="N342" t="str">
            <v>Alloc</v>
          </cell>
          <cell r="O342">
            <v>166666.66666666666</v>
          </cell>
          <cell r="P342">
            <v>166666.66666666666</v>
          </cell>
          <cell r="Q342">
            <v>166666.66666666666</v>
          </cell>
          <cell r="R342">
            <v>166666.66666666666</v>
          </cell>
          <cell r="S342">
            <v>166666.66666666666</v>
          </cell>
          <cell r="T342">
            <v>166666.66666666666</v>
          </cell>
          <cell r="U342">
            <v>166666.66666666666</v>
          </cell>
          <cell r="V342">
            <v>166666.66666666666</v>
          </cell>
          <cell r="W342">
            <v>166666.66666666666</v>
          </cell>
          <cell r="X342">
            <v>166666.66666666666</v>
          </cell>
          <cell r="Y342">
            <v>166666.66666666666</v>
          </cell>
          <cell r="Z342">
            <v>166666.66666666666</v>
          </cell>
          <cell r="AA342">
            <v>2000000.0000000002</v>
          </cell>
        </row>
        <row r="343">
          <cell r="D343" t="str">
            <v>C3701999745000</v>
          </cell>
          <cell r="E343" t="str">
            <v>C370 - PennTex North Louisiana Operating 2, LLC</v>
          </cell>
          <cell r="F343" t="str">
            <v>Corporate Allocations</v>
          </cell>
          <cell r="G343" t="str">
            <v>Corporate Allocations</v>
          </cell>
          <cell r="I343" t="str">
            <v>C370</v>
          </cell>
          <cell r="J343">
            <v>1999</v>
          </cell>
          <cell r="K343">
            <v>745000</v>
          </cell>
          <cell r="L343" t="str">
            <v>Corporate Allocations</v>
          </cell>
          <cell r="M343" t="str">
            <v>Corp</v>
          </cell>
          <cell r="N343" t="str">
            <v>Alloc</v>
          </cell>
          <cell r="O343">
            <v>250000</v>
          </cell>
          <cell r="P343">
            <v>250000</v>
          </cell>
          <cell r="Q343">
            <v>250000</v>
          </cell>
          <cell r="R343">
            <v>250000</v>
          </cell>
          <cell r="S343">
            <v>250000</v>
          </cell>
          <cell r="T343">
            <v>250000</v>
          </cell>
          <cell r="U343">
            <v>250000</v>
          </cell>
          <cell r="V343">
            <v>250000</v>
          </cell>
          <cell r="W343">
            <v>250000</v>
          </cell>
          <cell r="X343">
            <v>250000</v>
          </cell>
          <cell r="Y343">
            <v>250000</v>
          </cell>
          <cell r="Z343">
            <v>250000</v>
          </cell>
          <cell r="AA343">
            <v>3000000</v>
          </cell>
        </row>
        <row r="344">
          <cell r="D344" t="str">
            <v>C3601999745000</v>
          </cell>
          <cell r="E344" t="str">
            <v>C360 - PennTex North Louisiana Operating, LLC</v>
          </cell>
          <cell r="F344" t="str">
            <v>Corporate Allocations</v>
          </cell>
          <cell r="G344" t="str">
            <v>Corporate Allocations</v>
          </cell>
          <cell r="I344" t="str">
            <v>C360</v>
          </cell>
          <cell r="J344">
            <v>1999</v>
          </cell>
          <cell r="K344">
            <v>745000</v>
          </cell>
          <cell r="L344" t="str">
            <v>Corporate Allocations</v>
          </cell>
          <cell r="M344" t="str">
            <v>Corp</v>
          </cell>
          <cell r="N344" t="str">
            <v>Alloc</v>
          </cell>
          <cell r="O344">
            <v>250000</v>
          </cell>
          <cell r="P344">
            <v>250000</v>
          </cell>
          <cell r="Q344">
            <v>250000</v>
          </cell>
          <cell r="R344">
            <v>250000</v>
          </cell>
          <cell r="S344">
            <v>250000</v>
          </cell>
          <cell r="T344">
            <v>250000</v>
          </cell>
          <cell r="U344">
            <v>250000</v>
          </cell>
          <cell r="V344">
            <v>250000</v>
          </cell>
          <cell r="W344">
            <v>250000</v>
          </cell>
          <cell r="X344">
            <v>250000</v>
          </cell>
          <cell r="Y344">
            <v>250000</v>
          </cell>
          <cell r="Z344">
            <v>250000</v>
          </cell>
          <cell r="AA344">
            <v>3000000</v>
          </cell>
        </row>
        <row r="345">
          <cell r="D345" t="str">
            <v>C3601999745000</v>
          </cell>
          <cell r="E345" t="str">
            <v>C360 - PennTex North Louisiana Operating, LLC</v>
          </cell>
          <cell r="F345" t="str">
            <v>Corporate Allocations</v>
          </cell>
          <cell r="G345" t="str">
            <v>Corporate Allocations</v>
          </cell>
          <cell r="I345" t="str">
            <v>C360</v>
          </cell>
          <cell r="J345">
            <v>1999</v>
          </cell>
          <cell r="K345">
            <v>745000</v>
          </cell>
          <cell r="L345" t="str">
            <v>Corporate Allocations</v>
          </cell>
          <cell r="M345" t="str">
            <v>Corp</v>
          </cell>
          <cell r="N345" t="str">
            <v>Alloc</v>
          </cell>
          <cell r="AA345">
            <v>0</v>
          </cell>
        </row>
        <row r="346">
          <cell r="D346" t="str">
            <v>C4011999745000</v>
          </cell>
          <cell r="E346" t="str">
            <v>C401 - PennTex Midstream Partners, L.P.</v>
          </cell>
          <cell r="F346" t="str">
            <v>Corporate Allocations</v>
          </cell>
          <cell r="G346" t="str">
            <v>Corporate Allocations</v>
          </cell>
          <cell r="I346" t="str">
            <v>C401</v>
          </cell>
          <cell r="J346">
            <v>1999</v>
          </cell>
          <cell r="K346">
            <v>745000</v>
          </cell>
          <cell r="L346" t="str">
            <v>Corporate Allocations</v>
          </cell>
          <cell r="M346" t="str">
            <v>Corp</v>
          </cell>
          <cell r="N346" t="str">
            <v>Alloc</v>
          </cell>
          <cell r="R346">
            <v>-83333.333333333328</v>
          </cell>
          <cell r="S346">
            <v>-83333.333333333328</v>
          </cell>
          <cell r="T346">
            <v>-83333.333333333328</v>
          </cell>
          <cell r="U346">
            <v>-83333.333333333328</v>
          </cell>
          <cell r="V346">
            <v>-83333.333333333328</v>
          </cell>
          <cell r="W346">
            <v>-83333.333333333328</v>
          </cell>
          <cell r="X346">
            <v>-83333.333333333328</v>
          </cell>
          <cell r="Y346">
            <v>-83333.333333333328</v>
          </cell>
          <cell r="Z346">
            <v>-83333.333333333328</v>
          </cell>
          <cell r="AA346">
            <v>-750000</v>
          </cell>
        </row>
        <row r="347">
          <cell r="D347" t="str">
            <v>C4011999745000</v>
          </cell>
          <cell r="E347" t="str">
            <v>C401 - PennTex Midstream Partners, L.P.</v>
          </cell>
          <cell r="F347" t="str">
            <v>Corporate Allocations</v>
          </cell>
          <cell r="G347" t="str">
            <v>Corporate Allocations</v>
          </cell>
          <cell r="I347" t="str">
            <v>C401</v>
          </cell>
          <cell r="J347">
            <v>1999</v>
          </cell>
          <cell r="K347">
            <v>745000</v>
          </cell>
          <cell r="L347" t="str">
            <v>Corporate Allocations</v>
          </cell>
          <cell r="M347" t="str">
            <v>Corp</v>
          </cell>
          <cell r="N347" t="str">
            <v>Alloc</v>
          </cell>
          <cell r="AA347">
            <v>0</v>
          </cell>
        </row>
        <row r="348">
          <cell r="D348" t="str">
            <v>C1001999745000</v>
          </cell>
          <cell r="E348" t="str">
            <v>C100 - PennTex Midstream Partners LLC (Corporate)</v>
          </cell>
          <cell r="F348" t="str">
            <v>Corporate Allocations</v>
          </cell>
          <cell r="G348" t="str">
            <v>Corporate Allocations</v>
          </cell>
          <cell r="I348" t="str">
            <v>C100</v>
          </cell>
          <cell r="J348">
            <v>1999</v>
          </cell>
          <cell r="K348">
            <v>745000</v>
          </cell>
          <cell r="L348" t="str">
            <v>Corporate Allocations</v>
          </cell>
          <cell r="M348" t="str">
            <v>Corp</v>
          </cell>
          <cell r="N348" t="str">
            <v>Alloc</v>
          </cell>
          <cell r="O348">
            <v>-916666.66666666663</v>
          </cell>
          <cell r="P348">
            <v>-916666.66666666663</v>
          </cell>
          <cell r="Q348">
            <v>-916666.66666666663</v>
          </cell>
          <cell r="R348">
            <v>-833333.33333333326</v>
          </cell>
          <cell r="S348">
            <v>-833333.33333333326</v>
          </cell>
          <cell r="T348">
            <v>-833333.33333333326</v>
          </cell>
          <cell r="U348">
            <v>-833333.33333333326</v>
          </cell>
          <cell r="V348">
            <v>-833333.33333333326</v>
          </cell>
          <cell r="W348">
            <v>-833333.33333333326</v>
          </cell>
          <cell r="X348">
            <v>-833333.33333333326</v>
          </cell>
          <cell r="Y348">
            <v>-833333.33333333326</v>
          </cell>
          <cell r="Z348">
            <v>-833333.33333333326</v>
          </cell>
          <cell r="AA348">
            <v>-10250000</v>
          </cell>
        </row>
        <row r="349">
          <cell r="D349" t="str">
            <v/>
          </cell>
          <cell r="I349" t="e">
            <v>#N/A</v>
          </cell>
          <cell r="J349" t="e">
            <v>#N/A</v>
          </cell>
          <cell r="K349" t="e">
            <v>#N/A</v>
          </cell>
          <cell r="L349" t="e">
            <v>#N/A</v>
          </cell>
          <cell r="M349" t="e">
            <v>#N/A</v>
          </cell>
          <cell r="N349" t="e">
            <v>#N/A</v>
          </cell>
          <cell r="AA349">
            <v>0</v>
          </cell>
        </row>
        <row r="350">
          <cell r="D350" t="str">
            <v/>
          </cell>
          <cell r="I350" t="e">
            <v>#N/A</v>
          </cell>
          <cell r="J350" t="e">
            <v>#N/A</v>
          </cell>
          <cell r="K350" t="e">
            <v>#N/A</v>
          </cell>
          <cell r="L350" t="e">
            <v>#N/A</v>
          </cell>
          <cell r="M350" t="e">
            <v>#N/A</v>
          </cell>
          <cell r="N350" t="e">
            <v>#N/A</v>
          </cell>
          <cell r="AA350">
            <v>0</v>
          </cell>
        </row>
        <row r="351">
          <cell r="D351" t="str">
            <v/>
          </cell>
          <cell r="I351" t="e">
            <v>#N/A</v>
          </cell>
          <cell r="J351" t="e">
            <v>#N/A</v>
          </cell>
          <cell r="K351" t="e">
            <v>#N/A</v>
          </cell>
          <cell r="L351" t="e">
            <v>#N/A</v>
          </cell>
          <cell r="M351" t="e">
            <v>#N/A</v>
          </cell>
          <cell r="N351" t="e">
            <v>#N/A</v>
          </cell>
          <cell r="AA351">
            <v>0</v>
          </cell>
        </row>
        <row r="352">
          <cell r="D352" t="str">
            <v/>
          </cell>
          <cell r="I352" t="e">
            <v>#N/A</v>
          </cell>
          <cell r="J352" t="e">
            <v>#N/A</v>
          </cell>
          <cell r="K352" t="e">
            <v>#N/A</v>
          </cell>
          <cell r="L352" t="e">
            <v>#N/A</v>
          </cell>
          <cell r="M352" t="e">
            <v>#N/A</v>
          </cell>
          <cell r="N352" t="e">
            <v>#N/A</v>
          </cell>
          <cell r="AA352">
            <v>0</v>
          </cell>
        </row>
        <row r="356">
          <cell r="G356" t="str">
            <v>Total O&amp;M / G&amp;A</v>
          </cell>
          <cell r="O356">
            <v>2521692.0855555553</v>
          </cell>
          <cell r="P356">
            <v>2791779.0346296295</v>
          </cell>
          <cell r="Q356">
            <v>2827422.8570370367</v>
          </cell>
          <cell r="R356">
            <v>3487322.2666666675</v>
          </cell>
          <cell r="S356">
            <v>4943947.984629631</v>
          </cell>
          <cell r="T356">
            <v>5137252.5220370386</v>
          </cell>
          <cell r="U356">
            <v>4790520.1900000013</v>
          </cell>
          <cell r="V356">
            <v>4802574.3566666683</v>
          </cell>
          <cell r="W356">
            <v>5251769.9122222243</v>
          </cell>
          <cell r="X356">
            <v>5471966.5529629644</v>
          </cell>
          <cell r="Y356">
            <v>5498427.8514197543</v>
          </cell>
          <cell r="Z356">
            <v>5748230.2137654331</v>
          </cell>
          <cell r="AA356">
            <v>53272905.827592604</v>
          </cell>
        </row>
        <row r="359">
          <cell r="E359" t="str">
            <v>Head Count</v>
          </cell>
        </row>
        <row r="360">
          <cell r="F360" t="str">
            <v>Executive</v>
          </cell>
          <cell r="G360" t="str">
            <v>Employee</v>
          </cell>
          <cell r="J360">
            <v>1000</v>
          </cell>
          <cell r="M360" t="str">
            <v>Executive</v>
          </cell>
          <cell r="N360" t="str">
            <v>G&amp;A</v>
          </cell>
          <cell r="O360">
            <v>6</v>
          </cell>
          <cell r="P360">
            <v>6</v>
          </cell>
          <cell r="Q360">
            <v>7</v>
          </cell>
          <cell r="R360">
            <v>7</v>
          </cell>
          <cell r="S360">
            <v>7</v>
          </cell>
          <cell r="T360">
            <v>7</v>
          </cell>
          <cell r="U360">
            <v>7</v>
          </cell>
          <cell r="V360">
            <v>7</v>
          </cell>
          <cell r="W360">
            <v>7</v>
          </cell>
          <cell r="X360">
            <v>7</v>
          </cell>
          <cell r="Y360">
            <v>7</v>
          </cell>
          <cell r="Z360">
            <v>7</v>
          </cell>
          <cell r="AA360">
            <v>7</v>
          </cell>
        </row>
        <row r="361">
          <cell r="E361" t="str">
            <v>Permian</v>
          </cell>
          <cell r="F361" t="str">
            <v>Executive - Permian</v>
          </cell>
          <cell r="G361" t="str">
            <v>Employee</v>
          </cell>
          <cell r="J361">
            <v>1001</v>
          </cell>
          <cell r="M361" t="str">
            <v>Executive Permian</v>
          </cell>
          <cell r="N361" t="str">
            <v>G&amp;A</v>
          </cell>
          <cell r="O361">
            <v>6</v>
          </cell>
          <cell r="P361">
            <v>6</v>
          </cell>
          <cell r="Q361">
            <v>6</v>
          </cell>
          <cell r="R361">
            <v>6</v>
          </cell>
          <cell r="S361">
            <v>6</v>
          </cell>
          <cell r="T361">
            <v>6</v>
          </cell>
          <cell r="U361">
            <v>6</v>
          </cell>
          <cell r="V361">
            <v>6</v>
          </cell>
          <cell r="W361">
            <v>6</v>
          </cell>
          <cell r="X361">
            <v>6</v>
          </cell>
          <cell r="Y361">
            <v>6</v>
          </cell>
          <cell r="Z361">
            <v>6</v>
          </cell>
          <cell r="AA361">
            <v>6</v>
          </cell>
        </row>
        <row r="362">
          <cell r="F362" t="str">
            <v>Human Resources</v>
          </cell>
          <cell r="G362" t="str">
            <v>Employee</v>
          </cell>
          <cell r="J362">
            <v>1010</v>
          </cell>
          <cell r="M362" t="str">
            <v>Administration</v>
          </cell>
          <cell r="N362" t="str">
            <v>G&amp;A</v>
          </cell>
          <cell r="O362">
            <v>3</v>
          </cell>
          <cell r="P362">
            <v>3</v>
          </cell>
          <cell r="Q362">
            <v>3</v>
          </cell>
          <cell r="R362">
            <v>3</v>
          </cell>
          <cell r="S362">
            <v>3</v>
          </cell>
          <cell r="T362">
            <v>4</v>
          </cell>
          <cell r="U362">
            <v>4</v>
          </cell>
          <cell r="V362">
            <v>4</v>
          </cell>
          <cell r="W362">
            <v>4</v>
          </cell>
          <cell r="X362">
            <v>4</v>
          </cell>
          <cell r="Y362">
            <v>4</v>
          </cell>
          <cell r="Z362">
            <v>4</v>
          </cell>
          <cell r="AA362">
            <v>4</v>
          </cell>
        </row>
        <row r="363">
          <cell r="F363" t="str">
            <v>Legal</v>
          </cell>
          <cell r="G363" t="str">
            <v>Employee</v>
          </cell>
          <cell r="J363">
            <v>1020</v>
          </cell>
          <cell r="M363" t="str">
            <v>Legal</v>
          </cell>
          <cell r="N363" t="str">
            <v>G&amp;A</v>
          </cell>
          <cell r="O363">
            <v>4</v>
          </cell>
          <cell r="P363">
            <v>4</v>
          </cell>
          <cell r="Q363">
            <v>4</v>
          </cell>
          <cell r="R363">
            <v>4</v>
          </cell>
          <cell r="S363">
            <v>4</v>
          </cell>
          <cell r="T363">
            <v>4</v>
          </cell>
          <cell r="U363">
            <v>4</v>
          </cell>
          <cell r="V363">
            <v>4</v>
          </cell>
          <cell r="W363">
            <v>4</v>
          </cell>
          <cell r="X363">
            <v>4</v>
          </cell>
          <cell r="Y363">
            <v>4</v>
          </cell>
          <cell r="Z363">
            <v>4</v>
          </cell>
          <cell r="AA363">
            <v>4</v>
          </cell>
        </row>
        <row r="364">
          <cell r="F364" t="str">
            <v>Finance</v>
          </cell>
          <cell r="G364" t="str">
            <v>Employee</v>
          </cell>
          <cell r="J364">
            <v>1030</v>
          </cell>
          <cell r="M364" t="str">
            <v>Finance</v>
          </cell>
          <cell r="N364" t="str">
            <v>G&amp;A</v>
          </cell>
          <cell r="O364">
            <v>3</v>
          </cell>
          <cell r="P364">
            <v>3</v>
          </cell>
          <cell r="Q364">
            <v>4</v>
          </cell>
          <cell r="R364">
            <v>4</v>
          </cell>
          <cell r="S364">
            <v>4</v>
          </cell>
          <cell r="T364">
            <v>4</v>
          </cell>
          <cell r="U364">
            <v>4</v>
          </cell>
          <cell r="V364">
            <v>4</v>
          </cell>
          <cell r="W364">
            <v>4</v>
          </cell>
          <cell r="X364">
            <v>4</v>
          </cell>
          <cell r="Y364">
            <v>4</v>
          </cell>
          <cell r="Z364">
            <v>4</v>
          </cell>
          <cell r="AA364">
            <v>4</v>
          </cell>
        </row>
        <row r="365">
          <cell r="F365" t="str">
            <v>Operations and Engineering</v>
          </cell>
          <cell r="G365" t="str">
            <v>Employee</v>
          </cell>
          <cell r="J365">
            <v>1070</v>
          </cell>
          <cell r="M365" t="str">
            <v>Engineering</v>
          </cell>
          <cell r="N365" t="str">
            <v>G&amp;A</v>
          </cell>
          <cell r="O365">
            <v>4</v>
          </cell>
          <cell r="P365">
            <v>4</v>
          </cell>
          <cell r="Q365">
            <v>6</v>
          </cell>
          <cell r="R365">
            <v>6</v>
          </cell>
          <cell r="S365">
            <v>7</v>
          </cell>
          <cell r="T365">
            <v>7</v>
          </cell>
          <cell r="U365">
            <v>7</v>
          </cell>
          <cell r="V365">
            <v>7</v>
          </cell>
          <cell r="W365">
            <v>7</v>
          </cell>
          <cell r="X365">
            <v>7</v>
          </cell>
          <cell r="Y365">
            <v>7</v>
          </cell>
          <cell r="Z365">
            <v>7</v>
          </cell>
          <cell r="AA365">
            <v>7</v>
          </cell>
        </row>
        <row r="366">
          <cell r="F366" t="str">
            <v>Commercial</v>
          </cell>
          <cell r="G366" t="str">
            <v>Employee</v>
          </cell>
          <cell r="J366">
            <v>1080</v>
          </cell>
          <cell r="M366" t="str">
            <v>Commercial</v>
          </cell>
          <cell r="N366" t="str">
            <v>G&amp;A</v>
          </cell>
          <cell r="O366">
            <v>3</v>
          </cell>
          <cell r="P366">
            <v>3</v>
          </cell>
          <cell r="Q366">
            <v>4</v>
          </cell>
          <cell r="R366">
            <v>4</v>
          </cell>
          <cell r="S366">
            <v>4</v>
          </cell>
          <cell r="T366">
            <v>4</v>
          </cell>
          <cell r="U366">
            <v>5</v>
          </cell>
          <cell r="V366">
            <v>5</v>
          </cell>
          <cell r="W366">
            <v>5</v>
          </cell>
          <cell r="X366">
            <v>5</v>
          </cell>
          <cell r="Y366">
            <v>5</v>
          </cell>
          <cell r="Z366">
            <v>5</v>
          </cell>
          <cell r="AA366">
            <v>5</v>
          </cell>
        </row>
        <row r="367">
          <cell r="F367" t="str">
            <v>Accounting</v>
          </cell>
          <cell r="G367" t="str">
            <v>Employee</v>
          </cell>
          <cell r="J367">
            <v>1090</v>
          </cell>
          <cell r="M367" t="str">
            <v>Controller</v>
          </cell>
          <cell r="N367" t="str">
            <v>G&amp;A</v>
          </cell>
          <cell r="O367">
            <v>8</v>
          </cell>
          <cell r="P367">
            <v>8</v>
          </cell>
          <cell r="Q367">
            <v>8</v>
          </cell>
          <cell r="R367">
            <v>9</v>
          </cell>
          <cell r="S367">
            <v>9</v>
          </cell>
          <cell r="T367">
            <v>9</v>
          </cell>
          <cell r="U367">
            <v>9</v>
          </cell>
          <cell r="V367">
            <v>9</v>
          </cell>
          <cell r="W367">
            <v>9</v>
          </cell>
          <cell r="X367">
            <v>9</v>
          </cell>
          <cell r="Y367">
            <v>9</v>
          </cell>
          <cell r="Z367">
            <v>9</v>
          </cell>
          <cell r="AA367">
            <v>9</v>
          </cell>
        </row>
        <row r="368">
          <cell r="F368" t="str">
            <v>Pecos Gathering system</v>
          </cell>
          <cell r="G368" t="str">
            <v>Employee</v>
          </cell>
          <cell r="J368">
            <v>2000</v>
          </cell>
          <cell r="M368" t="str">
            <v>Permian</v>
          </cell>
          <cell r="N368" t="str">
            <v>O&amp;M</v>
          </cell>
          <cell r="O368">
            <v>5</v>
          </cell>
          <cell r="P368">
            <v>5</v>
          </cell>
          <cell r="Q368">
            <v>5</v>
          </cell>
          <cell r="R368">
            <v>5</v>
          </cell>
          <cell r="S368">
            <v>5</v>
          </cell>
          <cell r="T368">
            <v>5</v>
          </cell>
          <cell r="U368">
            <v>5</v>
          </cell>
          <cell r="V368">
            <v>5</v>
          </cell>
          <cell r="W368">
            <v>5</v>
          </cell>
          <cell r="X368">
            <v>5</v>
          </cell>
          <cell r="Y368">
            <v>5</v>
          </cell>
          <cell r="Z368">
            <v>5</v>
          </cell>
          <cell r="AA368">
            <v>5</v>
          </cell>
        </row>
        <row r="369">
          <cell r="F369" t="str">
            <v>Pecos Processing Plant</v>
          </cell>
          <cell r="G369" t="str">
            <v>Employee</v>
          </cell>
          <cell r="J369">
            <v>2100</v>
          </cell>
          <cell r="M369" t="str">
            <v>Permian</v>
          </cell>
          <cell r="N369" t="str">
            <v>O&amp;M</v>
          </cell>
          <cell r="O369">
            <v>9</v>
          </cell>
          <cell r="P369">
            <v>9</v>
          </cell>
          <cell r="Q369">
            <v>9</v>
          </cell>
          <cell r="R369">
            <v>9</v>
          </cell>
          <cell r="S369">
            <v>9</v>
          </cell>
          <cell r="T369">
            <v>9</v>
          </cell>
          <cell r="U369">
            <v>9</v>
          </cell>
          <cell r="V369">
            <v>9</v>
          </cell>
          <cell r="W369">
            <v>9</v>
          </cell>
          <cell r="X369">
            <v>9</v>
          </cell>
          <cell r="Y369">
            <v>9</v>
          </cell>
          <cell r="Z369">
            <v>9</v>
          </cell>
          <cell r="AA369">
            <v>9</v>
          </cell>
        </row>
        <row r="370">
          <cell r="F370" t="str">
            <v>Lincoln Parish Processing Plant</v>
          </cell>
          <cell r="G370" t="str">
            <v>Employee</v>
          </cell>
          <cell r="J370">
            <v>3100</v>
          </cell>
          <cell r="M370" t="str">
            <v>Lincoln Parish</v>
          </cell>
          <cell r="N370" t="str">
            <v>O&amp;M</v>
          </cell>
          <cell r="O370">
            <v>10</v>
          </cell>
          <cell r="P370">
            <v>10</v>
          </cell>
          <cell r="Q370">
            <v>10</v>
          </cell>
          <cell r="R370">
            <v>10</v>
          </cell>
          <cell r="S370">
            <v>10</v>
          </cell>
          <cell r="T370">
            <v>10</v>
          </cell>
          <cell r="U370">
            <v>10</v>
          </cell>
          <cell r="V370">
            <v>10</v>
          </cell>
          <cell r="W370">
            <v>10</v>
          </cell>
          <cell r="X370">
            <v>10</v>
          </cell>
          <cell r="Y370">
            <v>10</v>
          </cell>
          <cell r="Z370">
            <v>10</v>
          </cell>
          <cell r="AA370">
            <v>10</v>
          </cell>
        </row>
        <row r="371">
          <cell r="F371" t="str">
            <v>Mt Olive Processing Plant</v>
          </cell>
          <cell r="G371" t="str">
            <v>Employee</v>
          </cell>
          <cell r="J371">
            <v>3500</v>
          </cell>
          <cell r="M371" t="str">
            <v>Mt Olive</v>
          </cell>
          <cell r="N371" t="str">
            <v>O&amp;M</v>
          </cell>
          <cell r="O371">
            <v>1</v>
          </cell>
          <cell r="P371">
            <v>1</v>
          </cell>
          <cell r="Q371">
            <v>1</v>
          </cell>
          <cell r="R371">
            <v>5</v>
          </cell>
          <cell r="S371">
            <v>5</v>
          </cell>
          <cell r="T371">
            <v>5</v>
          </cell>
          <cell r="U371">
            <v>13</v>
          </cell>
          <cell r="V371">
            <v>13</v>
          </cell>
          <cell r="W371">
            <v>13</v>
          </cell>
          <cell r="X371">
            <v>13</v>
          </cell>
          <cell r="Y371">
            <v>13</v>
          </cell>
          <cell r="Z371">
            <v>13</v>
          </cell>
          <cell r="AA371">
            <v>13</v>
          </cell>
        </row>
        <row r="372">
          <cell r="J372" t="e">
            <v>#N/A</v>
          </cell>
          <cell r="M372" t="e">
            <v>#N/A</v>
          </cell>
          <cell r="N372" t="e">
            <v>#N/A</v>
          </cell>
        </row>
        <row r="373">
          <cell r="F373" t="str">
            <v>Executive</v>
          </cell>
          <cell r="G373" t="str">
            <v>Contractor</v>
          </cell>
          <cell r="J373">
            <v>1000</v>
          </cell>
          <cell r="M373" t="str">
            <v>Executive</v>
          </cell>
          <cell r="N373" t="str">
            <v>G&amp;A</v>
          </cell>
          <cell r="AA373">
            <v>0</v>
          </cell>
        </row>
        <row r="374">
          <cell r="E374" t="str">
            <v>Permian</v>
          </cell>
          <cell r="F374" t="str">
            <v>Executive - Permian</v>
          </cell>
          <cell r="G374" t="str">
            <v>Contractor</v>
          </cell>
          <cell r="J374">
            <v>1001</v>
          </cell>
          <cell r="M374" t="str">
            <v>Executive Permian</v>
          </cell>
          <cell r="N374" t="str">
            <v>G&amp;A</v>
          </cell>
          <cell r="AA374">
            <v>0</v>
          </cell>
        </row>
        <row r="375">
          <cell r="F375" t="str">
            <v>IT</v>
          </cell>
          <cell r="G375" t="str">
            <v>Contractor</v>
          </cell>
          <cell r="J375">
            <v>1040</v>
          </cell>
          <cell r="M375" t="str">
            <v>Administration</v>
          </cell>
          <cell r="N375" t="str">
            <v>G&amp;A</v>
          </cell>
          <cell r="AA375">
            <v>0</v>
          </cell>
        </row>
        <row r="376">
          <cell r="F376" t="str">
            <v>Legal</v>
          </cell>
          <cell r="G376" t="str">
            <v>Contractor</v>
          </cell>
          <cell r="J376">
            <v>1020</v>
          </cell>
          <cell r="M376" t="str">
            <v>Legal</v>
          </cell>
          <cell r="N376" t="str">
            <v>G&amp;A</v>
          </cell>
          <cell r="AA376">
            <v>0</v>
          </cell>
        </row>
        <row r="377">
          <cell r="F377" t="str">
            <v>Finance</v>
          </cell>
          <cell r="G377" t="str">
            <v>Contractor</v>
          </cell>
          <cell r="J377">
            <v>1030</v>
          </cell>
          <cell r="M377" t="str">
            <v>Finance</v>
          </cell>
          <cell r="N377" t="str">
            <v>G&amp;A</v>
          </cell>
          <cell r="AA377">
            <v>0</v>
          </cell>
        </row>
        <row r="378">
          <cell r="F378" t="str">
            <v>Operations and Engineering</v>
          </cell>
          <cell r="G378" t="str">
            <v>Contractor</v>
          </cell>
          <cell r="J378">
            <v>1070</v>
          </cell>
          <cell r="M378" t="str">
            <v>Engineering</v>
          </cell>
          <cell r="N378" t="str">
            <v>G&amp;A</v>
          </cell>
          <cell r="AA378">
            <v>0</v>
          </cell>
        </row>
        <row r="379">
          <cell r="F379" t="str">
            <v>Commercial</v>
          </cell>
          <cell r="G379" t="str">
            <v>Contractor</v>
          </cell>
          <cell r="J379">
            <v>1080</v>
          </cell>
          <cell r="M379" t="str">
            <v>Commercial</v>
          </cell>
          <cell r="N379" t="str">
            <v>G&amp;A</v>
          </cell>
          <cell r="AA379">
            <v>0</v>
          </cell>
        </row>
        <row r="380">
          <cell r="F380" t="str">
            <v>Accounting</v>
          </cell>
          <cell r="G380" t="str">
            <v>Contractor</v>
          </cell>
          <cell r="J380">
            <v>1090</v>
          </cell>
          <cell r="M380" t="str">
            <v>Controller</v>
          </cell>
          <cell r="N380" t="str">
            <v>G&amp;A</v>
          </cell>
          <cell r="AA380">
            <v>0</v>
          </cell>
        </row>
        <row r="381">
          <cell r="F381" t="str">
            <v>Pecos Gathering system</v>
          </cell>
          <cell r="G381" t="str">
            <v>Contractor</v>
          </cell>
          <cell r="J381">
            <v>2000</v>
          </cell>
          <cell r="M381" t="str">
            <v>Permian</v>
          </cell>
          <cell r="N381" t="str">
            <v>O&amp;M</v>
          </cell>
          <cell r="AA381">
            <v>0</v>
          </cell>
        </row>
        <row r="382">
          <cell r="F382" t="str">
            <v>Pecos Processing Plant</v>
          </cell>
          <cell r="G382" t="str">
            <v>Contractor</v>
          </cell>
          <cell r="J382">
            <v>2100</v>
          </cell>
          <cell r="M382" t="str">
            <v>Permian</v>
          </cell>
          <cell r="N382" t="str">
            <v>O&amp;M</v>
          </cell>
          <cell r="AA382">
            <v>0</v>
          </cell>
        </row>
        <row r="383">
          <cell r="F383" t="str">
            <v>Lincoln Parish Processing Plant</v>
          </cell>
          <cell r="G383" t="str">
            <v>Contractor</v>
          </cell>
          <cell r="J383">
            <v>3100</v>
          </cell>
          <cell r="M383" t="str">
            <v>Lincoln Parish</v>
          </cell>
          <cell r="N383" t="str">
            <v>O&amp;M</v>
          </cell>
          <cell r="AA383">
            <v>0</v>
          </cell>
        </row>
        <row r="384">
          <cell r="F384" t="str">
            <v>Mt Olive Processing Plant</v>
          </cell>
          <cell r="G384" t="str">
            <v>Contractor</v>
          </cell>
          <cell r="J384">
            <v>3500</v>
          </cell>
          <cell r="M384" t="str">
            <v>Mt Olive</v>
          </cell>
          <cell r="N384" t="str">
            <v>O&amp;M</v>
          </cell>
          <cell r="AA384">
            <v>0</v>
          </cell>
        </row>
        <row r="385">
          <cell r="F385" t="str">
            <v>Operations and Engineering</v>
          </cell>
          <cell r="G385" t="str">
            <v>Contractor</v>
          </cell>
          <cell r="J385">
            <v>1070</v>
          </cell>
          <cell r="M385" t="str">
            <v>Engineering</v>
          </cell>
          <cell r="N385" t="str">
            <v>G&amp;A</v>
          </cell>
          <cell r="AA385">
            <v>0</v>
          </cell>
        </row>
        <row r="386">
          <cell r="J386" t="e">
            <v>#N/A</v>
          </cell>
          <cell r="M386" t="e">
            <v>#N/A</v>
          </cell>
          <cell r="N386" t="e">
            <v>#N/A</v>
          </cell>
        </row>
        <row r="387">
          <cell r="J387" t="e">
            <v>#N/A</v>
          </cell>
          <cell r="M387" t="e">
            <v>#N/A</v>
          </cell>
          <cell r="N387" t="e">
            <v>#N/A</v>
          </cell>
        </row>
        <row r="388">
          <cell r="J388" t="e">
            <v>#N/A</v>
          </cell>
          <cell r="M388" t="e">
            <v>#N/A</v>
          </cell>
          <cell r="N388" t="e">
            <v>#N/A</v>
          </cell>
          <cell r="AA388">
            <v>0</v>
          </cell>
        </row>
        <row r="389">
          <cell r="G389" t="str">
            <v>Total</v>
          </cell>
          <cell r="O389">
            <v>62</v>
          </cell>
          <cell r="P389">
            <v>62</v>
          </cell>
          <cell r="Q389">
            <v>67</v>
          </cell>
          <cell r="R389">
            <v>72</v>
          </cell>
          <cell r="S389">
            <v>73</v>
          </cell>
          <cell r="T389">
            <v>74</v>
          </cell>
          <cell r="U389">
            <v>83</v>
          </cell>
          <cell r="V389">
            <v>83</v>
          </cell>
          <cell r="W389">
            <v>83</v>
          </cell>
          <cell r="X389">
            <v>83</v>
          </cell>
          <cell r="Y389">
            <v>83</v>
          </cell>
          <cell r="Z389">
            <v>83</v>
          </cell>
          <cell r="AA389">
            <v>83</v>
          </cell>
        </row>
      </sheetData>
      <sheetData sheetId="4">
        <row r="1">
          <cell r="B1" t="str">
            <v>Cost Center</v>
          </cell>
          <cell r="C1" t="str">
            <v>CoAr</v>
          </cell>
          <cell r="D1" t="str">
            <v>CoCd</v>
          </cell>
          <cell r="E1" t="str">
            <v>CC</v>
          </cell>
          <cell r="F1" t="str">
            <v>Person Resp</v>
          </cell>
          <cell r="G1" t="str">
            <v>Short Text</v>
          </cell>
          <cell r="H1" t="str">
            <v>Eff Date</v>
          </cell>
          <cell r="I1" t="str">
            <v>Eff Thru Dte</v>
          </cell>
          <cell r="J1" t="str">
            <v>Cost Center Group Hierarchy</v>
          </cell>
          <cell r="K1" t="str">
            <v>Hierarchy level 2 Node</v>
          </cell>
          <cell r="L1" t="str">
            <v>Cost Center Group Hierarchy level 2</v>
          </cell>
        </row>
        <row r="2">
          <cell r="B2" t="str">
            <v>1000</v>
          </cell>
          <cell r="C2">
            <v>1000</v>
          </cell>
          <cell r="D2" t="str">
            <v>C100</v>
          </cell>
          <cell r="E2" t="str">
            <v>W</v>
          </cell>
          <cell r="F2" t="str">
            <v>Steve J.</v>
          </cell>
          <cell r="G2" t="str">
            <v>EXECUTIVE</v>
          </cell>
          <cell r="H2">
            <v>41640</v>
          </cell>
          <cell r="I2">
            <v>2958465</v>
          </cell>
          <cell r="J2" t="str">
            <v>GA_CST_CT</v>
          </cell>
          <cell r="K2" t="str">
            <v>EXEC</v>
          </cell>
          <cell r="L2" t="str">
            <v>Executive</v>
          </cell>
        </row>
        <row r="3">
          <cell r="B3" t="str">
            <v>1001</v>
          </cell>
          <cell r="C3">
            <v>1000</v>
          </cell>
          <cell r="D3" t="str">
            <v>C100</v>
          </cell>
          <cell r="E3" t="str">
            <v>W</v>
          </cell>
          <cell r="F3" t="str">
            <v>Steve J.</v>
          </cell>
          <cell r="G3" t="str">
            <v>EXECUTIVE-PERMIAN</v>
          </cell>
          <cell r="H3">
            <v>42005</v>
          </cell>
          <cell r="I3">
            <v>2958465</v>
          </cell>
          <cell r="J3" t="str">
            <v>GA_CST_CT</v>
          </cell>
          <cell r="K3" t="str">
            <v>EXEC</v>
          </cell>
          <cell r="L3" t="str">
            <v>Executive</v>
          </cell>
        </row>
        <row r="4">
          <cell r="B4" t="str">
            <v>1010</v>
          </cell>
          <cell r="C4">
            <v>1000</v>
          </cell>
          <cell r="D4" t="str">
            <v>C100</v>
          </cell>
          <cell r="E4" t="str">
            <v>W</v>
          </cell>
          <cell r="F4" t="str">
            <v>Chris S.</v>
          </cell>
          <cell r="G4" t="str">
            <v>HUMAN RESOURCES</v>
          </cell>
          <cell r="H4">
            <v>41640</v>
          </cell>
          <cell r="I4">
            <v>2958465</v>
          </cell>
          <cell r="J4" t="str">
            <v>GA_CST_CT</v>
          </cell>
          <cell r="K4" t="str">
            <v>HR</v>
          </cell>
          <cell r="L4" t="str">
            <v>Human Resources</v>
          </cell>
        </row>
        <row r="5">
          <cell r="B5" t="str">
            <v>1015</v>
          </cell>
          <cell r="C5">
            <v>1000</v>
          </cell>
          <cell r="D5" t="str">
            <v>C100</v>
          </cell>
          <cell r="E5" t="str">
            <v>W</v>
          </cell>
          <cell r="F5" t="str">
            <v>Chris S.</v>
          </cell>
          <cell r="G5" t="str">
            <v>HR BENEFITS &amp; BONUS</v>
          </cell>
          <cell r="H5">
            <v>41640</v>
          </cell>
          <cell r="I5">
            <v>2958465</v>
          </cell>
          <cell r="J5" t="str">
            <v>GA_CST_CT</v>
          </cell>
          <cell r="K5" t="str">
            <v>HR</v>
          </cell>
          <cell r="L5" t="str">
            <v>Human Resources</v>
          </cell>
        </row>
        <row r="6">
          <cell r="B6" t="str">
            <v>1020</v>
          </cell>
          <cell r="C6">
            <v>1000</v>
          </cell>
          <cell r="D6" t="str">
            <v>C100</v>
          </cell>
          <cell r="E6" t="str">
            <v>W</v>
          </cell>
          <cell r="F6" t="str">
            <v>Steve M.</v>
          </cell>
          <cell r="G6" t="str">
            <v>LEGAL</v>
          </cell>
          <cell r="H6">
            <v>41640</v>
          </cell>
          <cell r="I6">
            <v>2958465</v>
          </cell>
          <cell r="J6" t="str">
            <v>GA_CST_CT</v>
          </cell>
          <cell r="K6" t="str">
            <v>LEGAL</v>
          </cell>
          <cell r="L6" t="str">
            <v>Legal</v>
          </cell>
        </row>
        <row r="7">
          <cell r="B7" t="str">
            <v>1030</v>
          </cell>
          <cell r="C7">
            <v>1000</v>
          </cell>
          <cell r="D7" t="str">
            <v>C100</v>
          </cell>
          <cell r="E7" t="str">
            <v>W</v>
          </cell>
          <cell r="F7" t="str">
            <v>Andrejka B.</v>
          </cell>
          <cell r="G7" t="str">
            <v>FINANCE</v>
          </cell>
          <cell r="H7">
            <v>41640</v>
          </cell>
          <cell r="I7">
            <v>2958465</v>
          </cell>
          <cell r="J7" t="str">
            <v>GA_CST_CT</v>
          </cell>
          <cell r="K7" t="str">
            <v>FINANCE</v>
          </cell>
          <cell r="L7" t="str">
            <v>Finance</v>
          </cell>
        </row>
        <row r="8">
          <cell r="B8" t="str">
            <v>1040</v>
          </cell>
          <cell r="C8">
            <v>1000</v>
          </cell>
          <cell r="D8" t="str">
            <v>C100</v>
          </cell>
          <cell r="E8" t="str">
            <v>W</v>
          </cell>
          <cell r="F8" t="str">
            <v>Chris S.</v>
          </cell>
          <cell r="G8" t="str">
            <v>IT</v>
          </cell>
          <cell r="H8">
            <v>41640</v>
          </cell>
          <cell r="I8">
            <v>2958465</v>
          </cell>
          <cell r="J8" t="str">
            <v>GA_CST_CT</v>
          </cell>
          <cell r="K8" t="str">
            <v>HR</v>
          </cell>
          <cell r="L8" t="str">
            <v>Human Resources</v>
          </cell>
        </row>
        <row r="9">
          <cell r="B9" t="str">
            <v>1050</v>
          </cell>
          <cell r="C9">
            <v>1000</v>
          </cell>
          <cell r="D9" t="str">
            <v>C100</v>
          </cell>
          <cell r="E9" t="str">
            <v>W</v>
          </cell>
          <cell r="F9" t="str">
            <v>Chris S.</v>
          </cell>
          <cell r="G9" t="str">
            <v>FACILITY SERVICES</v>
          </cell>
          <cell r="H9">
            <v>41640</v>
          </cell>
          <cell r="I9">
            <v>2958465</v>
          </cell>
          <cell r="J9" t="str">
            <v>GA_CST_CT</v>
          </cell>
          <cell r="K9" t="str">
            <v>HR</v>
          </cell>
          <cell r="L9" t="str">
            <v>Human Resources</v>
          </cell>
        </row>
        <row r="10">
          <cell r="B10" t="str">
            <v>1060</v>
          </cell>
          <cell r="C10">
            <v>1000</v>
          </cell>
          <cell r="D10" t="str">
            <v>C100</v>
          </cell>
          <cell r="E10" t="str">
            <v>W</v>
          </cell>
          <cell r="F10" t="str">
            <v>Chris S.</v>
          </cell>
          <cell r="G10" t="str">
            <v>INSURANCE</v>
          </cell>
          <cell r="H10">
            <v>41640</v>
          </cell>
          <cell r="I10">
            <v>2958465</v>
          </cell>
          <cell r="J10" t="str">
            <v>GA_CST_CT</v>
          </cell>
          <cell r="K10" t="str">
            <v>HR</v>
          </cell>
          <cell r="L10" t="str">
            <v>Human Resources</v>
          </cell>
        </row>
        <row r="11">
          <cell r="B11" t="str">
            <v>1070</v>
          </cell>
          <cell r="C11">
            <v>1000</v>
          </cell>
          <cell r="D11" t="str">
            <v>C100</v>
          </cell>
          <cell r="E11" t="str">
            <v>W</v>
          </cell>
          <cell r="F11" t="str">
            <v>Tommy S.</v>
          </cell>
          <cell r="G11" t="str">
            <v>OPERATIONS AND ENGIN</v>
          </cell>
          <cell r="H11">
            <v>41640</v>
          </cell>
          <cell r="I11">
            <v>2958465</v>
          </cell>
          <cell r="J11" t="str">
            <v>GA_CST_CT</v>
          </cell>
          <cell r="K11" t="str">
            <v>OPERATIONS</v>
          </cell>
          <cell r="L11" t="str">
            <v>Operations</v>
          </cell>
        </row>
        <row r="12">
          <cell r="B12" t="str">
            <v>1080</v>
          </cell>
          <cell r="C12">
            <v>1000</v>
          </cell>
          <cell r="D12" t="str">
            <v>C100</v>
          </cell>
          <cell r="E12" t="str">
            <v>W</v>
          </cell>
          <cell r="F12" t="str">
            <v>Mike M.</v>
          </cell>
          <cell r="G12" t="str">
            <v>COMMERCIAL</v>
          </cell>
          <cell r="H12">
            <v>41640</v>
          </cell>
          <cell r="I12">
            <v>2958465</v>
          </cell>
          <cell r="J12" t="str">
            <v>GA_CST_CT</v>
          </cell>
          <cell r="K12" t="str">
            <v>COMMERCIAL</v>
          </cell>
          <cell r="L12" t="str">
            <v>Commercial</v>
          </cell>
        </row>
        <row r="13">
          <cell r="B13" t="str">
            <v>1090</v>
          </cell>
          <cell r="C13">
            <v>1000</v>
          </cell>
          <cell r="D13" t="str">
            <v>C100</v>
          </cell>
          <cell r="E13" t="str">
            <v>W</v>
          </cell>
          <cell r="F13" t="str">
            <v>Ken H.</v>
          </cell>
          <cell r="G13" t="str">
            <v>ACCOUNTING</v>
          </cell>
          <cell r="H13">
            <v>41640</v>
          </cell>
          <cell r="I13">
            <v>2958465</v>
          </cell>
          <cell r="J13" t="str">
            <v>GA_CST_CT</v>
          </cell>
          <cell r="K13" t="str">
            <v>ACCT</v>
          </cell>
          <cell r="L13" t="str">
            <v>Accounting</v>
          </cell>
        </row>
        <row r="14">
          <cell r="B14" t="str">
            <v>1100</v>
          </cell>
          <cell r="C14">
            <v>1000</v>
          </cell>
          <cell r="D14" t="str">
            <v>C100</v>
          </cell>
          <cell r="E14" t="str">
            <v>W</v>
          </cell>
          <cell r="F14" t="str">
            <v>Ken H.</v>
          </cell>
          <cell r="G14" t="str">
            <v>TAX</v>
          </cell>
          <cell r="H14">
            <v>41640</v>
          </cell>
          <cell r="I14">
            <v>2958465</v>
          </cell>
          <cell r="J14" t="str">
            <v>GA_CST_CT</v>
          </cell>
          <cell r="K14" t="str">
            <v>ACCT</v>
          </cell>
          <cell r="L14" t="str">
            <v>Accounting</v>
          </cell>
        </row>
        <row r="15">
          <cell r="B15" t="str">
            <v>1110</v>
          </cell>
          <cell r="C15">
            <v>1000</v>
          </cell>
          <cell r="D15" t="str">
            <v>C100</v>
          </cell>
          <cell r="E15" t="str">
            <v>W</v>
          </cell>
          <cell r="F15" t="str">
            <v>Steve M.</v>
          </cell>
          <cell r="G15" t="str">
            <v>GOVERNANCE</v>
          </cell>
          <cell r="H15">
            <v>41640</v>
          </cell>
          <cell r="I15">
            <v>2958465</v>
          </cell>
          <cell r="J15" t="str">
            <v>GA_CST_CT</v>
          </cell>
          <cell r="K15" t="str">
            <v>LEGAL</v>
          </cell>
          <cell r="L15" t="str">
            <v>Legal</v>
          </cell>
        </row>
        <row r="16">
          <cell r="B16" t="str">
            <v>1120</v>
          </cell>
          <cell r="C16">
            <v>1000</v>
          </cell>
          <cell r="D16" t="str">
            <v>C100</v>
          </cell>
          <cell r="E16" t="str">
            <v>W</v>
          </cell>
          <cell r="F16" t="str">
            <v>Chris S.</v>
          </cell>
          <cell r="G16" t="str">
            <v>PUBLIC AFFAIRS</v>
          </cell>
          <cell r="H16">
            <v>41275</v>
          </cell>
          <cell r="I16">
            <v>2958465</v>
          </cell>
          <cell r="J16" t="str">
            <v>GA_CST_CT</v>
          </cell>
          <cell r="K16" t="str">
            <v>HR</v>
          </cell>
          <cell r="L16" t="str">
            <v>Human Resources</v>
          </cell>
        </row>
        <row r="17">
          <cell r="B17" t="str">
            <v>1130</v>
          </cell>
          <cell r="C17">
            <v>1000</v>
          </cell>
          <cell r="D17" t="str">
            <v>C100</v>
          </cell>
          <cell r="E17" t="str">
            <v>W</v>
          </cell>
          <cell r="F17" t="str">
            <v>Andrejka B.</v>
          </cell>
          <cell r="G17" t="str">
            <v>PUBLIC RELATIONS</v>
          </cell>
          <cell r="H17">
            <v>41275</v>
          </cell>
          <cell r="I17">
            <v>2958465</v>
          </cell>
          <cell r="J17" t="str">
            <v>GA_CST_CT</v>
          </cell>
          <cell r="K17" t="str">
            <v>FINANCE</v>
          </cell>
          <cell r="L17" t="str">
            <v>Finance</v>
          </cell>
        </row>
        <row r="18">
          <cell r="B18" t="str">
            <v>1999</v>
          </cell>
          <cell r="C18">
            <v>1000</v>
          </cell>
          <cell r="D18" t="str">
            <v>C100</v>
          </cell>
          <cell r="E18" t="str">
            <v>W</v>
          </cell>
          <cell r="F18" t="str">
            <v>Steve J.</v>
          </cell>
          <cell r="G18" t="str">
            <v>CORPORATE ALLOCATION</v>
          </cell>
          <cell r="H18">
            <v>42005</v>
          </cell>
          <cell r="I18">
            <v>2958465</v>
          </cell>
          <cell r="J18" t="str">
            <v>GA_CST_CT</v>
          </cell>
          <cell r="K18" t="str">
            <v>ACCT</v>
          </cell>
          <cell r="L18" t="str">
            <v>Executive</v>
          </cell>
        </row>
        <row r="19">
          <cell r="B19" t="str">
            <v>2000</v>
          </cell>
          <cell r="C19">
            <v>1000</v>
          </cell>
          <cell r="D19" t="str">
            <v>C100</v>
          </cell>
          <cell r="E19" t="str">
            <v>W</v>
          </cell>
          <cell r="F19" t="str">
            <v>David H.</v>
          </cell>
          <cell r="G19" t="str">
            <v>PECOS GATHERING SYST</v>
          </cell>
          <cell r="H19">
            <v>41640</v>
          </cell>
          <cell r="I19">
            <v>2958465</v>
          </cell>
          <cell r="J19" t="str">
            <v>OM_CST_CT</v>
          </cell>
          <cell r="K19" t="str">
            <v>PERMIAN</v>
          </cell>
          <cell r="L19" t="str">
            <v>Permian</v>
          </cell>
        </row>
        <row r="20">
          <cell r="B20" t="str">
            <v>2100</v>
          </cell>
          <cell r="C20">
            <v>1000</v>
          </cell>
          <cell r="D20" t="str">
            <v>C100</v>
          </cell>
          <cell r="E20" t="str">
            <v>W</v>
          </cell>
          <cell r="F20" t="str">
            <v>David H.</v>
          </cell>
          <cell r="G20" t="str">
            <v>PECOS PROCESSING PLA</v>
          </cell>
          <cell r="H20">
            <v>41640</v>
          </cell>
          <cell r="I20">
            <v>2958465</v>
          </cell>
          <cell r="J20" t="str">
            <v>OM_CST_CT</v>
          </cell>
          <cell r="K20" t="str">
            <v>PERMIAN</v>
          </cell>
          <cell r="L20" t="str">
            <v>Permian</v>
          </cell>
        </row>
        <row r="21">
          <cell r="B21" t="str">
            <v>2200</v>
          </cell>
          <cell r="C21">
            <v>1000</v>
          </cell>
          <cell r="D21" t="str">
            <v>C100</v>
          </cell>
          <cell r="E21" t="str">
            <v>W</v>
          </cell>
          <cell r="F21" t="str">
            <v>David H.</v>
          </cell>
          <cell r="G21" t="str">
            <v>DELAWARE BASIN NGL P</v>
          </cell>
          <cell r="H21">
            <v>41640</v>
          </cell>
          <cell r="I21">
            <v>2958465</v>
          </cell>
          <cell r="J21" t="str">
            <v>OM_CST_CT</v>
          </cell>
          <cell r="K21" t="str">
            <v>PERMIAN</v>
          </cell>
          <cell r="L21" t="str">
            <v>Permian</v>
          </cell>
        </row>
        <row r="22">
          <cell r="B22" t="str">
            <v>3100</v>
          </cell>
          <cell r="C22">
            <v>1000</v>
          </cell>
          <cell r="D22" t="str">
            <v>C100</v>
          </cell>
          <cell r="E22" t="str">
            <v>W</v>
          </cell>
          <cell r="F22" t="str">
            <v>Gary G.</v>
          </cell>
          <cell r="G22" t="str">
            <v>LINCOLN COUNTY PROCE</v>
          </cell>
          <cell r="H22">
            <v>41640</v>
          </cell>
          <cell r="I22">
            <v>2958465</v>
          </cell>
          <cell r="J22" t="str">
            <v>OM_CST_CT</v>
          </cell>
          <cell r="K22" t="str">
            <v>NORTH_LA</v>
          </cell>
          <cell r="L22" t="str">
            <v>North Lousiana</v>
          </cell>
        </row>
        <row r="23">
          <cell r="B23" t="str">
            <v>3500</v>
          </cell>
          <cell r="C23">
            <v>1000</v>
          </cell>
          <cell r="D23" t="str">
            <v>C100</v>
          </cell>
          <cell r="E23" t="str">
            <v>W</v>
          </cell>
          <cell r="F23" t="str">
            <v>Gary G.</v>
          </cell>
          <cell r="G23" t="str">
            <v>MT OLIVE GATH SYSTEM</v>
          </cell>
          <cell r="H23">
            <v>41640</v>
          </cell>
          <cell r="I23">
            <v>2958465</v>
          </cell>
          <cell r="J23" t="str">
            <v>OM_CST_CT</v>
          </cell>
          <cell r="K23" t="str">
            <v>NORTH_LA</v>
          </cell>
          <cell r="L23" t="str">
            <v>North Lousiana</v>
          </cell>
        </row>
        <row r="24">
          <cell r="B24" t="str">
            <v>4000</v>
          </cell>
          <cell r="C24">
            <v>1000</v>
          </cell>
          <cell r="D24" t="str">
            <v>C100</v>
          </cell>
          <cell r="E24" t="str">
            <v>W</v>
          </cell>
          <cell r="F24" t="str">
            <v>TBD</v>
          </cell>
          <cell r="G24" t="str">
            <v>TBD GATHERING</v>
          </cell>
          <cell r="H24">
            <v>41640</v>
          </cell>
          <cell r="I24">
            <v>2958465</v>
          </cell>
          <cell r="J24" t="str">
            <v>OM_CST_CT</v>
          </cell>
          <cell r="K24" t="str">
            <v>NORTH_LA</v>
          </cell>
          <cell r="L24" t="str">
            <v>North Lousiana</v>
          </cell>
        </row>
        <row r="25">
          <cell r="B25" t="str">
            <v>5000</v>
          </cell>
          <cell r="C25">
            <v>1000</v>
          </cell>
          <cell r="D25" t="str">
            <v>C100</v>
          </cell>
          <cell r="E25" t="str">
            <v>W</v>
          </cell>
          <cell r="F25" t="str">
            <v>TBD</v>
          </cell>
          <cell r="G25" t="str">
            <v>TBD GATHERING II</v>
          </cell>
          <cell r="H25">
            <v>41640</v>
          </cell>
          <cell r="I25">
            <v>2958465</v>
          </cell>
          <cell r="J25" t="str">
            <v>OM_CST_CT</v>
          </cell>
          <cell r="K25" t="str">
            <v>NORTH_LA</v>
          </cell>
          <cell r="L25" t="str">
            <v>North Lousiana</v>
          </cell>
        </row>
        <row r="26">
          <cell r="B26" t="str">
            <v>5100</v>
          </cell>
          <cell r="C26">
            <v>1000</v>
          </cell>
          <cell r="D26" t="str">
            <v>C100</v>
          </cell>
          <cell r="E26" t="str">
            <v>W</v>
          </cell>
          <cell r="F26" t="str">
            <v>TBD</v>
          </cell>
          <cell r="G26" t="str">
            <v>TBD PROCESSING PLANT</v>
          </cell>
          <cell r="H26">
            <v>41640</v>
          </cell>
          <cell r="I26">
            <v>2958465</v>
          </cell>
          <cell r="J26" t="str">
            <v>OM_CST_CT</v>
          </cell>
          <cell r="K26" t="str">
            <v>NORTH_LA</v>
          </cell>
          <cell r="L26" t="str">
            <v>North Lousiana</v>
          </cell>
        </row>
        <row r="27">
          <cell r="B27" t="str">
            <v>1000</v>
          </cell>
          <cell r="C27">
            <v>1000</v>
          </cell>
          <cell r="D27" t="str">
            <v>C110</v>
          </cell>
          <cell r="E27" t="str">
            <v>W</v>
          </cell>
          <cell r="F27" t="str">
            <v>Steve J.</v>
          </cell>
          <cell r="G27" t="str">
            <v>EXECUTIVE</v>
          </cell>
          <cell r="H27">
            <v>41640</v>
          </cell>
          <cell r="I27">
            <v>2958465</v>
          </cell>
          <cell r="J27" t="str">
            <v>GA_CST_CT</v>
          </cell>
          <cell r="K27" t="str">
            <v>EXEC</v>
          </cell>
          <cell r="L27" t="str">
            <v>Executive</v>
          </cell>
        </row>
        <row r="28">
          <cell r="B28" t="str">
            <v>1001</v>
          </cell>
          <cell r="C28">
            <v>1000</v>
          </cell>
          <cell r="D28" t="str">
            <v>C110</v>
          </cell>
          <cell r="E28" t="str">
            <v>W</v>
          </cell>
          <cell r="F28" t="str">
            <v>Steve J.</v>
          </cell>
          <cell r="G28" t="str">
            <v>EXECUTIVE-PERMIAN</v>
          </cell>
          <cell r="H28">
            <v>42005</v>
          </cell>
          <cell r="I28">
            <v>2958465</v>
          </cell>
          <cell r="J28" t="str">
            <v>GA_CST_CT</v>
          </cell>
          <cell r="K28" t="str">
            <v>EXEC</v>
          </cell>
          <cell r="L28" t="str">
            <v>Executive</v>
          </cell>
        </row>
        <row r="29">
          <cell r="B29" t="str">
            <v>1010</v>
          </cell>
          <cell r="C29">
            <v>1000</v>
          </cell>
          <cell r="D29" t="str">
            <v>C110</v>
          </cell>
          <cell r="E29" t="str">
            <v>W</v>
          </cell>
          <cell r="F29" t="str">
            <v>Chris S.</v>
          </cell>
          <cell r="G29" t="str">
            <v>HUMAN RESOURCES</v>
          </cell>
          <cell r="H29">
            <v>41640</v>
          </cell>
          <cell r="I29">
            <v>2958465</v>
          </cell>
          <cell r="J29" t="str">
            <v>GA_CST_CT</v>
          </cell>
          <cell r="K29" t="str">
            <v>HR</v>
          </cell>
          <cell r="L29" t="str">
            <v>Human Resources</v>
          </cell>
        </row>
        <row r="30">
          <cell r="B30" t="str">
            <v>1015</v>
          </cell>
          <cell r="C30">
            <v>1000</v>
          </cell>
          <cell r="D30" t="str">
            <v>C110</v>
          </cell>
          <cell r="E30" t="str">
            <v>W</v>
          </cell>
          <cell r="F30" t="str">
            <v>Chris S.</v>
          </cell>
          <cell r="G30" t="str">
            <v>HR BENEFITS &amp; BONUS</v>
          </cell>
          <cell r="H30">
            <v>41640</v>
          </cell>
          <cell r="I30">
            <v>2958465</v>
          </cell>
          <cell r="J30" t="str">
            <v>GA_CST_CT</v>
          </cell>
          <cell r="K30" t="str">
            <v>HR</v>
          </cell>
          <cell r="L30" t="str">
            <v>Human Resources</v>
          </cell>
        </row>
        <row r="31">
          <cell r="B31" t="str">
            <v>1020</v>
          </cell>
          <cell r="C31">
            <v>1000</v>
          </cell>
          <cell r="D31" t="str">
            <v>C110</v>
          </cell>
          <cell r="E31" t="str">
            <v>W</v>
          </cell>
          <cell r="F31" t="str">
            <v>Steve M.</v>
          </cell>
          <cell r="G31" t="str">
            <v>LEGAL</v>
          </cell>
          <cell r="H31">
            <v>41640</v>
          </cell>
          <cell r="I31">
            <v>2958465</v>
          </cell>
          <cell r="J31" t="str">
            <v>GA_CST_CT</v>
          </cell>
          <cell r="K31" t="str">
            <v>LEGAL</v>
          </cell>
          <cell r="L31" t="str">
            <v>Legal</v>
          </cell>
        </row>
        <row r="32">
          <cell r="B32" t="str">
            <v>1030</v>
          </cell>
          <cell r="C32">
            <v>1000</v>
          </cell>
          <cell r="D32" t="str">
            <v>C110</v>
          </cell>
          <cell r="E32" t="str">
            <v>W</v>
          </cell>
          <cell r="F32" t="str">
            <v>Andrejka B.</v>
          </cell>
          <cell r="G32" t="str">
            <v>FINANCE</v>
          </cell>
          <cell r="H32">
            <v>41640</v>
          </cell>
          <cell r="I32">
            <v>2958465</v>
          </cell>
          <cell r="J32" t="str">
            <v>GA_CST_CT</v>
          </cell>
          <cell r="K32" t="str">
            <v>FINANCE</v>
          </cell>
          <cell r="L32" t="str">
            <v>Finance</v>
          </cell>
        </row>
        <row r="33">
          <cell r="B33" t="str">
            <v>1040</v>
          </cell>
          <cell r="C33">
            <v>1000</v>
          </cell>
          <cell r="D33" t="str">
            <v>C110</v>
          </cell>
          <cell r="E33" t="str">
            <v>W</v>
          </cell>
          <cell r="F33" t="str">
            <v>Chris S.</v>
          </cell>
          <cell r="G33" t="str">
            <v>IT</v>
          </cell>
          <cell r="H33">
            <v>41640</v>
          </cell>
          <cell r="I33">
            <v>2958465</v>
          </cell>
          <cell r="J33" t="str">
            <v>GA_CST_CT</v>
          </cell>
          <cell r="K33" t="str">
            <v>HR</v>
          </cell>
          <cell r="L33" t="str">
            <v>Human Resources</v>
          </cell>
        </row>
        <row r="34">
          <cell r="B34" t="str">
            <v>1050</v>
          </cell>
          <cell r="C34">
            <v>1000</v>
          </cell>
          <cell r="D34" t="str">
            <v>C110</v>
          </cell>
          <cell r="E34" t="str">
            <v>W</v>
          </cell>
          <cell r="F34" t="str">
            <v>Chris S.</v>
          </cell>
          <cell r="G34" t="str">
            <v>FACILITY SERVICES</v>
          </cell>
          <cell r="H34">
            <v>41640</v>
          </cell>
          <cell r="I34">
            <v>2958465</v>
          </cell>
          <cell r="J34" t="str">
            <v>GA_CST_CT</v>
          </cell>
          <cell r="K34" t="str">
            <v>HR</v>
          </cell>
          <cell r="L34" t="str">
            <v>Human Resources</v>
          </cell>
        </row>
        <row r="35">
          <cell r="B35" t="str">
            <v>1060</v>
          </cell>
          <cell r="C35">
            <v>1000</v>
          </cell>
          <cell r="D35" t="str">
            <v>C110</v>
          </cell>
          <cell r="E35" t="str">
            <v>W</v>
          </cell>
          <cell r="F35" t="str">
            <v>Chris S.</v>
          </cell>
          <cell r="G35" t="str">
            <v>INSURANCE</v>
          </cell>
          <cell r="H35">
            <v>41640</v>
          </cell>
          <cell r="I35">
            <v>2958465</v>
          </cell>
          <cell r="J35" t="str">
            <v>GA_CST_CT</v>
          </cell>
          <cell r="K35" t="str">
            <v>HR</v>
          </cell>
          <cell r="L35" t="str">
            <v>Human Resources</v>
          </cell>
        </row>
        <row r="36">
          <cell r="B36" t="str">
            <v>1070</v>
          </cell>
          <cell r="C36">
            <v>1000</v>
          </cell>
          <cell r="D36" t="str">
            <v>C110</v>
          </cell>
          <cell r="E36" t="str">
            <v>W</v>
          </cell>
          <cell r="F36" t="str">
            <v>Tommy S.</v>
          </cell>
          <cell r="G36" t="str">
            <v>OPERATIONS AND ENGIN</v>
          </cell>
          <cell r="H36">
            <v>41640</v>
          </cell>
          <cell r="I36">
            <v>2958465</v>
          </cell>
          <cell r="J36" t="str">
            <v>GA_CST_CT</v>
          </cell>
          <cell r="K36" t="str">
            <v>OPERATIONS</v>
          </cell>
          <cell r="L36" t="str">
            <v>Operations</v>
          </cell>
        </row>
        <row r="37">
          <cell r="B37" t="str">
            <v>1080</v>
          </cell>
          <cell r="C37">
            <v>1000</v>
          </cell>
          <cell r="D37" t="str">
            <v>C110</v>
          </cell>
          <cell r="E37" t="str">
            <v>W</v>
          </cell>
          <cell r="F37" t="str">
            <v>Mike M.</v>
          </cell>
          <cell r="G37" t="str">
            <v>COMMERCIAL</v>
          </cell>
          <cell r="H37">
            <v>41640</v>
          </cell>
          <cell r="I37">
            <v>2958465</v>
          </cell>
          <cell r="J37" t="str">
            <v>GA_CST_CT</v>
          </cell>
          <cell r="K37" t="str">
            <v>COMMERCIAL</v>
          </cell>
          <cell r="L37" t="str">
            <v>Commercial</v>
          </cell>
        </row>
        <row r="38">
          <cell r="B38" t="str">
            <v>1090</v>
          </cell>
          <cell r="C38">
            <v>1000</v>
          </cell>
          <cell r="D38" t="str">
            <v>C110</v>
          </cell>
          <cell r="E38" t="str">
            <v>W</v>
          </cell>
          <cell r="F38" t="str">
            <v>Ken H.</v>
          </cell>
          <cell r="G38" t="str">
            <v>ACCOUNTING</v>
          </cell>
          <cell r="H38">
            <v>41640</v>
          </cell>
          <cell r="I38">
            <v>2958465</v>
          </cell>
          <cell r="J38" t="str">
            <v>GA_CST_CT</v>
          </cell>
          <cell r="K38" t="str">
            <v>ACCT</v>
          </cell>
          <cell r="L38" t="str">
            <v>Accounting</v>
          </cell>
        </row>
        <row r="39">
          <cell r="B39" t="str">
            <v>1100</v>
          </cell>
          <cell r="C39">
            <v>1000</v>
          </cell>
          <cell r="D39" t="str">
            <v>C110</v>
          </cell>
          <cell r="E39" t="str">
            <v>W</v>
          </cell>
          <cell r="F39" t="str">
            <v>Ken H.</v>
          </cell>
          <cell r="G39" t="str">
            <v>TAX</v>
          </cell>
          <cell r="H39">
            <v>41640</v>
          </cell>
          <cell r="I39">
            <v>2958465</v>
          </cell>
          <cell r="J39" t="str">
            <v>GA_CST_CT</v>
          </cell>
          <cell r="K39" t="str">
            <v>ACCT</v>
          </cell>
          <cell r="L39" t="str">
            <v>Accounting</v>
          </cell>
        </row>
        <row r="40">
          <cell r="B40" t="str">
            <v>1110</v>
          </cell>
          <cell r="C40">
            <v>1000</v>
          </cell>
          <cell r="D40" t="str">
            <v>C110</v>
          </cell>
          <cell r="E40" t="str">
            <v>W</v>
          </cell>
          <cell r="F40" t="str">
            <v>Steve M.</v>
          </cell>
          <cell r="G40" t="str">
            <v>GOVERNANCE</v>
          </cell>
          <cell r="H40">
            <v>41640</v>
          </cell>
          <cell r="I40">
            <v>2958465</v>
          </cell>
          <cell r="J40" t="str">
            <v>GA_CST_CT</v>
          </cell>
          <cell r="K40" t="str">
            <v>LEGAL</v>
          </cell>
          <cell r="L40" t="str">
            <v>Legal</v>
          </cell>
        </row>
        <row r="41">
          <cell r="B41" t="str">
            <v>1120</v>
          </cell>
          <cell r="C41">
            <v>1000</v>
          </cell>
          <cell r="D41" t="str">
            <v>C110</v>
          </cell>
          <cell r="E41" t="str">
            <v>W</v>
          </cell>
          <cell r="F41" t="str">
            <v>Chris S.</v>
          </cell>
          <cell r="G41" t="str">
            <v>PUBLIC AFFAIRS</v>
          </cell>
          <cell r="H41">
            <v>41275</v>
          </cell>
          <cell r="I41">
            <v>2958465</v>
          </cell>
          <cell r="J41" t="str">
            <v>GA_CST_CT</v>
          </cell>
          <cell r="K41" t="str">
            <v>HR</v>
          </cell>
          <cell r="L41" t="str">
            <v>Human Resources</v>
          </cell>
        </row>
        <row r="42">
          <cell r="B42" t="str">
            <v>1130</v>
          </cell>
          <cell r="C42">
            <v>1000</v>
          </cell>
          <cell r="D42" t="str">
            <v>C110</v>
          </cell>
          <cell r="E42" t="str">
            <v>W</v>
          </cell>
          <cell r="F42" t="str">
            <v>Andrejka B.</v>
          </cell>
          <cell r="G42" t="str">
            <v>PUBLIC RELATIONS</v>
          </cell>
          <cell r="H42">
            <v>41275</v>
          </cell>
          <cell r="I42">
            <v>2958465</v>
          </cell>
          <cell r="J42" t="str">
            <v>GA_CST_CT</v>
          </cell>
          <cell r="K42" t="str">
            <v>FINANCE</v>
          </cell>
          <cell r="L42" t="str">
            <v>Finance</v>
          </cell>
        </row>
        <row r="43">
          <cell r="B43" t="str">
            <v>1999</v>
          </cell>
          <cell r="C43">
            <v>1000</v>
          </cell>
          <cell r="D43" t="str">
            <v>C110</v>
          </cell>
          <cell r="E43" t="str">
            <v>W</v>
          </cell>
          <cell r="F43" t="str">
            <v>Steve J.</v>
          </cell>
          <cell r="G43" t="str">
            <v>CORPORATE ALLOCATION</v>
          </cell>
          <cell r="H43">
            <v>42005</v>
          </cell>
          <cell r="I43">
            <v>2958465</v>
          </cell>
          <cell r="J43" t="str">
            <v>GA_CST_CT</v>
          </cell>
          <cell r="K43" t="str">
            <v>ACCT</v>
          </cell>
          <cell r="L43" t="str">
            <v>Executive</v>
          </cell>
        </row>
        <row r="44">
          <cell r="B44" t="str">
            <v>2000</v>
          </cell>
          <cell r="C44">
            <v>1000</v>
          </cell>
          <cell r="D44" t="str">
            <v>C110</v>
          </cell>
          <cell r="E44" t="str">
            <v>W</v>
          </cell>
          <cell r="F44" t="str">
            <v>David H.</v>
          </cell>
          <cell r="G44" t="str">
            <v>PECOS GATHERING SYST</v>
          </cell>
          <cell r="H44">
            <v>41640</v>
          </cell>
          <cell r="I44">
            <v>2958465</v>
          </cell>
          <cell r="J44" t="str">
            <v>OM_CST_CT</v>
          </cell>
          <cell r="K44" t="str">
            <v>PERMIAN</v>
          </cell>
          <cell r="L44" t="str">
            <v>Permian</v>
          </cell>
        </row>
        <row r="45">
          <cell r="B45" t="str">
            <v>2100</v>
          </cell>
          <cell r="C45">
            <v>1000</v>
          </cell>
          <cell r="D45" t="str">
            <v>C110</v>
          </cell>
          <cell r="E45" t="str">
            <v>W</v>
          </cell>
          <cell r="F45" t="str">
            <v>David H.</v>
          </cell>
          <cell r="G45" t="str">
            <v>PECOS PROCESSING PLA</v>
          </cell>
          <cell r="H45">
            <v>41640</v>
          </cell>
          <cell r="I45">
            <v>2958465</v>
          </cell>
          <cell r="J45" t="str">
            <v>OM_CST_CT</v>
          </cell>
          <cell r="K45" t="str">
            <v>PERMIAN</v>
          </cell>
          <cell r="L45" t="str">
            <v>Permian</v>
          </cell>
        </row>
        <row r="46">
          <cell r="B46" t="str">
            <v>2200</v>
          </cell>
          <cell r="C46">
            <v>1000</v>
          </cell>
          <cell r="D46" t="str">
            <v>C110</v>
          </cell>
          <cell r="E46" t="str">
            <v>W</v>
          </cell>
          <cell r="F46" t="str">
            <v>David H.</v>
          </cell>
          <cell r="G46" t="str">
            <v>DELAWARE BASIN NGL P</v>
          </cell>
          <cell r="H46">
            <v>41640</v>
          </cell>
          <cell r="I46">
            <v>2958465</v>
          </cell>
          <cell r="J46" t="str">
            <v>OM_CST_CT</v>
          </cell>
          <cell r="K46" t="str">
            <v>PERMIAN</v>
          </cell>
          <cell r="L46" t="str">
            <v>Permian</v>
          </cell>
        </row>
        <row r="47">
          <cell r="B47" t="str">
            <v>3100</v>
          </cell>
          <cell r="C47">
            <v>1000</v>
          </cell>
          <cell r="D47" t="str">
            <v>C110</v>
          </cell>
          <cell r="E47" t="str">
            <v>W</v>
          </cell>
          <cell r="F47" t="str">
            <v>Gary G.</v>
          </cell>
          <cell r="G47" t="str">
            <v>LINCOLN COUNTY PROCE</v>
          </cell>
          <cell r="H47">
            <v>41640</v>
          </cell>
          <cell r="I47">
            <v>2958465</v>
          </cell>
          <cell r="J47" t="str">
            <v>OM_CST_CT</v>
          </cell>
          <cell r="K47" t="str">
            <v>NORTH_LA</v>
          </cell>
          <cell r="L47" t="str">
            <v>North Lousiana</v>
          </cell>
        </row>
        <row r="48">
          <cell r="B48" t="str">
            <v>3500</v>
          </cell>
          <cell r="C48">
            <v>1000</v>
          </cell>
          <cell r="D48" t="str">
            <v>C110</v>
          </cell>
          <cell r="E48" t="str">
            <v>W</v>
          </cell>
          <cell r="F48" t="str">
            <v>Gary G.</v>
          </cell>
          <cell r="G48" t="str">
            <v>MT OLIVE GATH SYSTEM</v>
          </cell>
          <cell r="H48">
            <v>41640</v>
          </cell>
          <cell r="I48">
            <v>2958465</v>
          </cell>
          <cell r="J48" t="str">
            <v>OM_CST_CT</v>
          </cell>
          <cell r="K48" t="str">
            <v>NORTH_LA</v>
          </cell>
          <cell r="L48" t="str">
            <v>North Lousiana</v>
          </cell>
        </row>
        <row r="49">
          <cell r="B49" t="str">
            <v>4000</v>
          </cell>
          <cell r="C49">
            <v>1000</v>
          </cell>
          <cell r="D49" t="str">
            <v>C110</v>
          </cell>
          <cell r="E49" t="str">
            <v>W</v>
          </cell>
          <cell r="F49" t="str">
            <v>TBD</v>
          </cell>
          <cell r="G49" t="str">
            <v>TBD GATHERING</v>
          </cell>
          <cell r="H49">
            <v>41640</v>
          </cell>
          <cell r="I49">
            <v>2958465</v>
          </cell>
          <cell r="J49" t="str">
            <v>OM_CST_CT</v>
          </cell>
          <cell r="K49" t="str">
            <v>NORTH_LA</v>
          </cell>
          <cell r="L49" t="str">
            <v>North Lousiana</v>
          </cell>
        </row>
        <row r="50">
          <cell r="B50" t="str">
            <v>5000</v>
          </cell>
          <cell r="C50">
            <v>1000</v>
          </cell>
          <cell r="D50" t="str">
            <v>C110</v>
          </cell>
          <cell r="E50" t="str">
            <v>W</v>
          </cell>
          <cell r="F50" t="str">
            <v>TBD</v>
          </cell>
          <cell r="G50" t="str">
            <v>TBD GATHERING II</v>
          </cell>
          <cell r="H50">
            <v>41640</v>
          </cell>
          <cell r="I50">
            <v>2958465</v>
          </cell>
          <cell r="J50" t="str">
            <v>OM_CST_CT</v>
          </cell>
          <cell r="K50" t="str">
            <v>NORTH_LA</v>
          </cell>
          <cell r="L50" t="str">
            <v>North Lousiana</v>
          </cell>
        </row>
        <row r="51">
          <cell r="B51" t="str">
            <v>5100</v>
          </cell>
          <cell r="C51">
            <v>1000</v>
          </cell>
          <cell r="D51" t="str">
            <v>C110</v>
          </cell>
          <cell r="E51" t="str">
            <v>W</v>
          </cell>
          <cell r="F51" t="str">
            <v>TBD</v>
          </cell>
          <cell r="G51" t="str">
            <v>TBD PROCESSING PLANT</v>
          </cell>
          <cell r="H51">
            <v>41640</v>
          </cell>
          <cell r="I51">
            <v>2958465</v>
          </cell>
          <cell r="J51" t="str">
            <v>OM_CST_CT</v>
          </cell>
          <cell r="K51" t="str">
            <v>NORTH_LA</v>
          </cell>
          <cell r="L51" t="str">
            <v>North Lousiana</v>
          </cell>
        </row>
        <row r="52">
          <cell r="B52" t="str">
            <v>1000</v>
          </cell>
          <cell r="C52">
            <v>1000</v>
          </cell>
          <cell r="D52" t="str">
            <v>C200</v>
          </cell>
          <cell r="E52" t="str">
            <v>W</v>
          </cell>
          <cell r="F52" t="str">
            <v>Steve J.</v>
          </cell>
          <cell r="G52" t="str">
            <v>EXECUTIVE</v>
          </cell>
          <cell r="H52">
            <v>41640</v>
          </cell>
          <cell r="I52">
            <v>2958465</v>
          </cell>
          <cell r="J52" t="str">
            <v>GA_CST_CT</v>
          </cell>
          <cell r="K52" t="str">
            <v>EXEC</v>
          </cell>
          <cell r="L52" t="str">
            <v>Executive</v>
          </cell>
        </row>
        <row r="53">
          <cell r="B53" t="str">
            <v>1010</v>
          </cell>
          <cell r="C53">
            <v>1000</v>
          </cell>
          <cell r="D53" t="str">
            <v>C200</v>
          </cell>
          <cell r="E53" t="str">
            <v>W</v>
          </cell>
          <cell r="F53" t="str">
            <v>Chris S.</v>
          </cell>
          <cell r="G53" t="str">
            <v>HUMAN RESOURCES</v>
          </cell>
          <cell r="H53">
            <v>41640</v>
          </cell>
          <cell r="I53">
            <v>2958465</v>
          </cell>
          <cell r="J53" t="str">
            <v>GA_CST_CT</v>
          </cell>
          <cell r="K53" t="str">
            <v>HR</v>
          </cell>
          <cell r="L53" t="str">
            <v>Human Resources</v>
          </cell>
        </row>
        <row r="54">
          <cell r="B54" t="str">
            <v>1015</v>
          </cell>
          <cell r="C54">
            <v>1000</v>
          </cell>
          <cell r="D54" t="str">
            <v>C200</v>
          </cell>
          <cell r="E54" t="str">
            <v>W</v>
          </cell>
          <cell r="F54" t="str">
            <v>Chris S.</v>
          </cell>
          <cell r="G54" t="str">
            <v>HR BENEFITS &amp; BONUS</v>
          </cell>
          <cell r="H54">
            <v>41640</v>
          </cell>
          <cell r="I54">
            <v>2958465</v>
          </cell>
          <cell r="J54" t="str">
            <v>GA_CST_CT</v>
          </cell>
          <cell r="K54" t="str">
            <v>HR</v>
          </cell>
          <cell r="L54" t="str">
            <v>Human Resources</v>
          </cell>
        </row>
        <row r="55">
          <cell r="B55" t="str">
            <v>1020</v>
          </cell>
          <cell r="C55">
            <v>1000</v>
          </cell>
          <cell r="D55" t="str">
            <v>C200</v>
          </cell>
          <cell r="E55" t="str">
            <v>W</v>
          </cell>
          <cell r="F55" t="str">
            <v>Steve M.</v>
          </cell>
          <cell r="G55" t="str">
            <v>LEGAL</v>
          </cell>
          <cell r="H55">
            <v>41640</v>
          </cell>
          <cell r="I55">
            <v>2958465</v>
          </cell>
          <cell r="J55" t="str">
            <v>GA_CST_CT</v>
          </cell>
          <cell r="K55" t="str">
            <v>LEGAL</v>
          </cell>
          <cell r="L55" t="str">
            <v>Legal</v>
          </cell>
        </row>
        <row r="56">
          <cell r="B56" t="str">
            <v>1030</v>
          </cell>
          <cell r="C56">
            <v>1000</v>
          </cell>
          <cell r="D56" t="str">
            <v>C200</v>
          </cell>
          <cell r="E56" t="str">
            <v>W</v>
          </cell>
          <cell r="F56" t="str">
            <v>Andrejka B.</v>
          </cell>
          <cell r="G56" t="str">
            <v>FINANCE</v>
          </cell>
          <cell r="H56">
            <v>41640</v>
          </cell>
          <cell r="I56">
            <v>2958465</v>
          </cell>
          <cell r="J56" t="str">
            <v>GA_CST_CT</v>
          </cell>
          <cell r="K56" t="str">
            <v>FINANCE</v>
          </cell>
          <cell r="L56" t="str">
            <v>Finance</v>
          </cell>
        </row>
        <row r="57">
          <cell r="B57" t="str">
            <v>1040</v>
          </cell>
          <cell r="C57">
            <v>1000</v>
          </cell>
          <cell r="D57" t="str">
            <v>C200</v>
          </cell>
          <cell r="E57" t="str">
            <v>W</v>
          </cell>
          <cell r="F57" t="str">
            <v>Chris S.</v>
          </cell>
          <cell r="G57" t="str">
            <v>IT</v>
          </cell>
          <cell r="H57">
            <v>41640</v>
          </cell>
          <cell r="I57">
            <v>2958465</v>
          </cell>
          <cell r="J57" t="str">
            <v>GA_CST_CT</v>
          </cell>
          <cell r="K57" t="str">
            <v>HR</v>
          </cell>
          <cell r="L57" t="str">
            <v>Human Resources</v>
          </cell>
        </row>
        <row r="58">
          <cell r="B58" t="str">
            <v>1050</v>
          </cell>
          <cell r="C58">
            <v>1000</v>
          </cell>
          <cell r="D58" t="str">
            <v>C200</v>
          </cell>
          <cell r="E58" t="str">
            <v>W</v>
          </cell>
          <cell r="F58" t="str">
            <v>Chris S.</v>
          </cell>
          <cell r="G58" t="str">
            <v>FACILITY SERVICES</v>
          </cell>
          <cell r="H58">
            <v>41640</v>
          </cell>
          <cell r="I58">
            <v>2958465</v>
          </cell>
          <cell r="J58" t="str">
            <v>GA_CST_CT</v>
          </cell>
          <cell r="K58" t="str">
            <v>HR</v>
          </cell>
          <cell r="L58" t="str">
            <v>Human Resources</v>
          </cell>
        </row>
        <row r="59">
          <cell r="B59" t="str">
            <v>1060</v>
          </cell>
          <cell r="C59">
            <v>1000</v>
          </cell>
          <cell r="D59" t="str">
            <v>C200</v>
          </cell>
          <cell r="E59" t="str">
            <v>W</v>
          </cell>
          <cell r="F59" t="str">
            <v>Chris S.</v>
          </cell>
          <cell r="G59" t="str">
            <v>INSURANCE</v>
          </cell>
          <cell r="H59">
            <v>41640</v>
          </cell>
          <cell r="I59">
            <v>2958465</v>
          </cell>
          <cell r="J59" t="str">
            <v>GA_CST_CT</v>
          </cell>
          <cell r="K59" t="str">
            <v>HR</v>
          </cell>
          <cell r="L59" t="str">
            <v>Human Resources</v>
          </cell>
        </row>
        <row r="60">
          <cell r="B60" t="str">
            <v>1070</v>
          </cell>
          <cell r="C60">
            <v>1000</v>
          </cell>
          <cell r="D60" t="str">
            <v>C200</v>
          </cell>
          <cell r="E60" t="str">
            <v>W</v>
          </cell>
          <cell r="F60" t="str">
            <v>Tommy S.</v>
          </cell>
          <cell r="G60" t="str">
            <v>OPERATIONS AND ENGIN</v>
          </cell>
          <cell r="H60">
            <v>41640</v>
          </cell>
          <cell r="I60">
            <v>2958465</v>
          </cell>
          <cell r="J60" t="str">
            <v>GA_CST_CT</v>
          </cell>
          <cell r="K60" t="str">
            <v>OPERATIONS</v>
          </cell>
          <cell r="L60" t="str">
            <v>Operations</v>
          </cell>
        </row>
        <row r="61">
          <cell r="B61" t="str">
            <v>1080</v>
          </cell>
          <cell r="C61">
            <v>1000</v>
          </cell>
          <cell r="D61" t="str">
            <v>C200</v>
          </cell>
          <cell r="E61" t="str">
            <v>W</v>
          </cell>
          <cell r="F61" t="str">
            <v>Mike M.</v>
          </cell>
          <cell r="G61" t="str">
            <v>COMMERCIAL</v>
          </cell>
          <cell r="H61">
            <v>41640</v>
          </cell>
          <cell r="I61">
            <v>2958465</v>
          </cell>
          <cell r="J61" t="str">
            <v>GA_CST_CT</v>
          </cell>
          <cell r="K61" t="str">
            <v>COMMERCIAL</v>
          </cell>
          <cell r="L61" t="str">
            <v>Commercial</v>
          </cell>
        </row>
        <row r="62">
          <cell r="B62" t="str">
            <v>1090</v>
          </cell>
          <cell r="C62">
            <v>1000</v>
          </cell>
          <cell r="D62" t="str">
            <v>C200</v>
          </cell>
          <cell r="E62" t="str">
            <v>W</v>
          </cell>
          <cell r="F62" t="str">
            <v>Ken H.</v>
          </cell>
          <cell r="G62" t="str">
            <v>ACCOUNTING</v>
          </cell>
          <cell r="H62">
            <v>41640</v>
          </cell>
          <cell r="I62">
            <v>2958465</v>
          </cell>
          <cell r="J62" t="str">
            <v>GA_CST_CT</v>
          </cell>
          <cell r="K62" t="str">
            <v>ACCT</v>
          </cell>
          <cell r="L62" t="str">
            <v>Accounting</v>
          </cell>
        </row>
        <row r="63">
          <cell r="B63" t="str">
            <v>1100</v>
          </cell>
          <cell r="C63">
            <v>1000</v>
          </cell>
          <cell r="D63" t="str">
            <v>C200</v>
          </cell>
          <cell r="E63" t="str">
            <v>W</v>
          </cell>
          <cell r="F63" t="str">
            <v>Ken H.</v>
          </cell>
          <cell r="G63" t="str">
            <v>TAX</v>
          </cell>
          <cell r="H63">
            <v>41640</v>
          </cell>
          <cell r="I63">
            <v>2958465</v>
          </cell>
          <cell r="J63" t="str">
            <v>GA_CST_CT</v>
          </cell>
          <cell r="K63" t="str">
            <v>ACCT</v>
          </cell>
          <cell r="L63" t="str">
            <v>Accounting</v>
          </cell>
        </row>
        <row r="64">
          <cell r="B64" t="str">
            <v>1110</v>
          </cell>
          <cell r="C64">
            <v>1000</v>
          </cell>
          <cell r="D64" t="str">
            <v>C200</v>
          </cell>
          <cell r="E64" t="str">
            <v>W</v>
          </cell>
          <cell r="F64" t="str">
            <v>Steve M.</v>
          </cell>
          <cell r="G64" t="str">
            <v>GOVERNANCE</v>
          </cell>
          <cell r="H64">
            <v>41640</v>
          </cell>
          <cell r="I64">
            <v>2958465</v>
          </cell>
          <cell r="J64" t="str">
            <v>GA_CST_CT</v>
          </cell>
          <cell r="K64" t="str">
            <v>LEGAL</v>
          </cell>
          <cell r="L64" t="str">
            <v>Legal</v>
          </cell>
        </row>
        <row r="65">
          <cell r="B65" t="str">
            <v>1120</v>
          </cell>
          <cell r="C65">
            <v>1000</v>
          </cell>
          <cell r="D65" t="str">
            <v>C200</v>
          </cell>
          <cell r="E65" t="str">
            <v>W</v>
          </cell>
          <cell r="F65" t="str">
            <v>Chris S.</v>
          </cell>
          <cell r="G65" t="str">
            <v>PUBLIC AFFAIRS</v>
          </cell>
          <cell r="H65">
            <v>41275</v>
          </cell>
          <cell r="I65">
            <v>2958465</v>
          </cell>
          <cell r="J65" t="str">
            <v>GA_CST_CT</v>
          </cell>
          <cell r="K65" t="str">
            <v>HR</v>
          </cell>
          <cell r="L65" t="str">
            <v>Human Resources</v>
          </cell>
        </row>
        <row r="66">
          <cell r="B66" t="str">
            <v>2000</v>
          </cell>
          <cell r="C66">
            <v>1000</v>
          </cell>
          <cell r="D66" t="str">
            <v>C200</v>
          </cell>
          <cell r="E66" t="str">
            <v>W</v>
          </cell>
          <cell r="F66" t="str">
            <v>David H.</v>
          </cell>
          <cell r="G66" t="str">
            <v>PECOS GATHERING SYST</v>
          </cell>
          <cell r="H66">
            <v>41640</v>
          </cell>
          <cell r="I66">
            <v>2958465</v>
          </cell>
          <cell r="J66" t="str">
            <v>OM_CST_CT</v>
          </cell>
          <cell r="K66" t="str">
            <v>PERMIAN</v>
          </cell>
          <cell r="L66" t="str">
            <v>Permian</v>
          </cell>
        </row>
        <row r="67">
          <cell r="B67" t="str">
            <v>2100</v>
          </cell>
          <cell r="C67">
            <v>1000</v>
          </cell>
          <cell r="D67" t="str">
            <v>C200</v>
          </cell>
          <cell r="E67" t="str">
            <v>W</v>
          </cell>
          <cell r="F67" t="str">
            <v>David H.</v>
          </cell>
          <cell r="G67" t="str">
            <v>PECOS PROCESSING PLA</v>
          </cell>
          <cell r="H67">
            <v>41640</v>
          </cell>
          <cell r="I67">
            <v>2958465</v>
          </cell>
          <cell r="J67" t="str">
            <v>OM_CST_CT</v>
          </cell>
          <cell r="K67" t="str">
            <v>PERMIAN</v>
          </cell>
          <cell r="L67" t="str">
            <v>Permian</v>
          </cell>
        </row>
        <row r="68">
          <cell r="B68" t="str">
            <v>2200</v>
          </cell>
          <cell r="C68">
            <v>1000</v>
          </cell>
          <cell r="D68" t="str">
            <v>C200</v>
          </cell>
          <cell r="E68" t="str">
            <v>W</v>
          </cell>
          <cell r="F68" t="str">
            <v>David H.</v>
          </cell>
          <cell r="G68" t="str">
            <v>DELAWARE BASIN NGL P</v>
          </cell>
          <cell r="H68">
            <v>41640</v>
          </cell>
          <cell r="I68">
            <v>2958465</v>
          </cell>
          <cell r="J68" t="str">
            <v>OM_CST_CT</v>
          </cell>
          <cell r="K68" t="str">
            <v>PERMIAN</v>
          </cell>
          <cell r="L68" t="str">
            <v>Permian</v>
          </cell>
        </row>
        <row r="69">
          <cell r="B69" t="str">
            <v>1000</v>
          </cell>
          <cell r="C69">
            <v>1000</v>
          </cell>
          <cell r="D69" t="str">
            <v>C250</v>
          </cell>
          <cell r="E69" t="str">
            <v>W</v>
          </cell>
          <cell r="F69" t="str">
            <v>Steve J.</v>
          </cell>
          <cell r="G69" t="str">
            <v>EXECUTIVE</v>
          </cell>
          <cell r="H69">
            <v>41275</v>
          </cell>
          <cell r="I69">
            <v>2958465</v>
          </cell>
          <cell r="J69" t="str">
            <v>GA_CST_CT</v>
          </cell>
          <cell r="K69" t="str">
            <v>EXEC</v>
          </cell>
          <cell r="L69" t="str">
            <v>Executive</v>
          </cell>
        </row>
        <row r="70">
          <cell r="B70" t="str">
            <v>1001</v>
          </cell>
          <cell r="C70">
            <v>1000</v>
          </cell>
          <cell r="D70" t="str">
            <v>C250</v>
          </cell>
          <cell r="E70" t="str">
            <v>W</v>
          </cell>
          <cell r="F70" t="str">
            <v>Steve J.</v>
          </cell>
          <cell r="G70" t="str">
            <v>EXECUTIVE-PERMIAN</v>
          </cell>
          <cell r="H70">
            <v>42005</v>
          </cell>
          <cell r="I70">
            <v>2958465</v>
          </cell>
          <cell r="J70" t="str">
            <v>GA_CST_CT</v>
          </cell>
          <cell r="K70" t="str">
            <v>EXEC</v>
          </cell>
          <cell r="L70" t="str">
            <v>Executive</v>
          </cell>
        </row>
        <row r="71">
          <cell r="B71" t="str">
            <v>1010</v>
          </cell>
          <cell r="C71">
            <v>1000</v>
          </cell>
          <cell r="D71" t="str">
            <v>C250</v>
          </cell>
          <cell r="E71" t="str">
            <v>W</v>
          </cell>
          <cell r="F71" t="str">
            <v>Chris S.</v>
          </cell>
          <cell r="G71" t="str">
            <v>HUMAN RESOURCES</v>
          </cell>
          <cell r="H71">
            <v>41275</v>
          </cell>
          <cell r="I71">
            <v>2958465</v>
          </cell>
          <cell r="J71" t="str">
            <v>GA_CST_CT</v>
          </cell>
          <cell r="K71" t="str">
            <v>HR</v>
          </cell>
          <cell r="L71" t="str">
            <v>Human Resources</v>
          </cell>
        </row>
        <row r="72">
          <cell r="B72" t="str">
            <v>1015</v>
          </cell>
          <cell r="C72">
            <v>1000</v>
          </cell>
          <cell r="D72" t="str">
            <v>C250</v>
          </cell>
          <cell r="E72" t="str">
            <v>W</v>
          </cell>
          <cell r="F72" t="str">
            <v>Chris S.</v>
          </cell>
          <cell r="G72" t="str">
            <v>HR BENEFITS &amp; BONUS</v>
          </cell>
          <cell r="H72">
            <v>41275</v>
          </cell>
          <cell r="I72">
            <v>2958465</v>
          </cell>
          <cell r="J72" t="str">
            <v>GA_CST_CT</v>
          </cell>
          <cell r="K72" t="str">
            <v>HR</v>
          </cell>
          <cell r="L72" t="str">
            <v>Human Resources</v>
          </cell>
        </row>
        <row r="73">
          <cell r="B73" t="str">
            <v>1020</v>
          </cell>
          <cell r="C73">
            <v>1000</v>
          </cell>
          <cell r="D73" t="str">
            <v>C250</v>
          </cell>
          <cell r="E73" t="str">
            <v>W</v>
          </cell>
          <cell r="F73" t="str">
            <v>Steve M.</v>
          </cell>
          <cell r="G73" t="str">
            <v>LEGAL</v>
          </cell>
          <cell r="H73">
            <v>41275</v>
          </cell>
          <cell r="I73">
            <v>2958465</v>
          </cell>
          <cell r="J73" t="str">
            <v>GA_CST_CT</v>
          </cell>
          <cell r="K73" t="str">
            <v>LEGAL</v>
          </cell>
          <cell r="L73" t="str">
            <v>Legal</v>
          </cell>
        </row>
        <row r="74">
          <cell r="B74" t="str">
            <v>1030</v>
          </cell>
          <cell r="C74">
            <v>1000</v>
          </cell>
          <cell r="D74" t="str">
            <v>C250</v>
          </cell>
          <cell r="E74" t="str">
            <v>W</v>
          </cell>
          <cell r="F74" t="str">
            <v>Andrejka B.</v>
          </cell>
          <cell r="G74" t="str">
            <v>FINANCE</v>
          </cell>
          <cell r="H74">
            <v>41275</v>
          </cell>
          <cell r="I74">
            <v>2958465</v>
          </cell>
          <cell r="J74" t="str">
            <v>GA_CST_CT</v>
          </cell>
          <cell r="K74" t="str">
            <v>FINANCE</v>
          </cell>
          <cell r="L74" t="str">
            <v>Finance</v>
          </cell>
        </row>
        <row r="75">
          <cell r="B75" t="str">
            <v>1040</v>
          </cell>
          <cell r="C75">
            <v>1000</v>
          </cell>
          <cell r="D75" t="str">
            <v>C250</v>
          </cell>
          <cell r="E75" t="str">
            <v>W</v>
          </cell>
          <cell r="F75" t="str">
            <v>Chris S.</v>
          </cell>
          <cell r="G75" t="str">
            <v>IT</v>
          </cell>
          <cell r="H75">
            <v>41275</v>
          </cell>
          <cell r="I75">
            <v>2958465</v>
          </cell>
          <cell r="J75" t="str">
            <v>GA_CST_CT</v>
          </cell>
          <cell r="K75" t="str">
            <v>HR</v>
          </cell>
          <cell r="L75" t="str">
            <v>Human Resources</v>
          </cell>
        </row>
        <row r="76">
          <cell r="B76" t="str">
            <v>1050</v>
          </cell>
          <cell r="C76">
            <v>1000</v>
          </cell>
          <cell r="D76" t="str">
            <v>C250</v>
          </cell>
          <cell r="E76" t="str">
            <v>W</v>
          </cell>
          <cell r="F76" t="str">
            <v>Chris S.</v>
          </cell>
          <cell r="G76" t="str">
            <v>FACILITY SERVICES</v>
          </cell>
          <cell r="H76">
            <v>41275</v>
          </cell>
          <cell r="I76">
            <v>2958465</v>
          </cell>
          <cell r="J76" t="str">
            <v>GA_CST_CT</v>
          </cell>
          <cell r="K76" t="str">
            <v>HR</v>
          </cell>
          <cell r="L76" t="str">
            <v>Human Resources</v>
          </cell>
        </row>
        <row r="77">
          <cell r="B77" t="str">
            <v>1060</v>
          </cell>
          <cell r="C77">
            <v>1000</v>
          </cell>
          <cell r="D77" t="str">
            <v>C250</v>
          </cell>
          <cell r="E77" t="str">
            <v>W</v>
          </cell>
          <cell r="F77" t="str">
            <v>Chris S.</v>
          </cell>
          <cell r="G77" t="str">
            <v>INSURANCE</v>
          </cell>
          <cell r="H77">
            <v>41275</v>
          </cell>
          <cell r="I77">
            <v>2958465</v>
          </cell>
          <cell r="J77" t="str">
            <v>GA_CST_CT</v>
          </cell>
          <cell r="K77" t="str">
            <v>HR</v>
          </cell>
          <cell r="L77" t="str">
            <v>Human Resources</v>
          </cell>
        </row>
        <row r="78">
          <cell r="B78" t="str">
            <v>1070</v>
          </cell>
          <cell r="C78">
            <v>1000</v>
          </cell>
          <cell r="D78" t="str">
            <v>C250</v>
          </cell>
          <cell r="E78" t="str">
            <v>W</v>
          </cell>
          <cell r="F78" t="str">
            <v>Tommy S.</v>
          </cell>
          <cell r="G78" t="str">
            <v>OPERATIONS AND ENGIN</v>
          </cell>
          <cell r="H78">
            <v>41275</v>
          </cell>
          <cell r="I78">
            <v>2958465</v>
          </cell>
          <cell r="J78" t="str">
            <v>GA_CST_CT</v>
          </cell>
          <cell r="K78" t="str">
            <v>OPERATIONS</v>
          </cell>
          <cell r="L78" t="str">
            <v>Operations</v>
          </cell>
        </row>
        <row r="79">
          <cell r="B79" t="str">
            <v>1080</v>
          </cell>
          <cell r="C79">
            <v>1000</v>
          </cell>
          <cell r="D79" t="str">
            <v>C250</v>
          </cell>
          <cell r="E79" t="str">
            <v>W</v>
          </cell>
          <cell r="F79" t="str">
            <v>Mike M.</v>
          </cell>
          <cell r="G79" t="str">
            <v>COMMERCIAL</v>
          </cell>
          <cell r="H79">
            <v>41275</v>
          </cell>
          <cell r="I79">
            <v>2958465</v>
          </cell>
          <cell r="J79" t="str">
            <v>GA_CST_CT</v>
          </cell>
          <cell r="K79" t="str">
            <v>COMMERCIAL</v>
          </cell>
          <cell r="L79" t="str">
            <v>Commercial</v>
          </cell>
        </row>
        <row r="80">
          <cell r="B80" t="str">
            <v>1090</v>
          </cell>
          <cell r="C80">
            <v>1000</v>
          </cell>
          <cell r="D80" t="str">
            <v>C250</v>
          </cell>
          <cell r="E80" t="str">
            <v>W</v>
          </cell>
          <cell r="F80" t="str">
            <v>Ken H.</v>
          </cell>
          <cell r="G80" t="str">
            <v>ACCOUNTING</v>
          </cell>
          <cell r="H80">
            <v>41275</v>
          </cell>
          <cell r="I80">
            <v>2958465</v>
          </cell>
          <cell r="J80" t="str">
            <v>GA_CST_CT</v>
          </cell>
          <cell r="K80" t="str">
            <v>ACCT</v>
          </cell>
          <cell r="L80" t="str">
            <v>Accounting</v>
          </cell>
        </row>
        <row r="81">
          <cell r="B81" t="str">
            <v>1100</v>
          </cell>
          <cell r="C81">
            <v>1000</v>
          </cell>
          <cell r="D81" t="str">
            <v>C250</v>
          </cell>
          <cell r="E81" t="str">
            <v>W</v>
          </cell>
          <cell r="F81" t="str">
            <v>Ken H.</v>
          </cell>
          <cell r="G81" t="str">
            <v>TAX</v>
          </cell>
          <cell r="H81">
            <v>41275</v>
          </cell>
          <cell r="I81">
            <v>2958465</v>
          </cell>
          <cell r="J81" t="str">
            <v>GA_CST_CT</v>
          </cell>
          <cell r="K81" t="str">
            <v>ACCT</v>
          </cell>
          <cell r="L81" t="str">
            <v>Accounting</v>
          </cell>
        </row>
        <row r="82">
          <cell r="B82" t="str">
            <v>1110</v>
          </cell>
          <cell r="C82">
            <v>1000</v>
          </cell>
          <cell r="D82" t="str">
            <v>C250</v>
          </cell>
          <cell r="E82" t="str">
            <v>W</v>
          </cell>
          <cell r="F82" t="str">
            <v>Steve M.</v>
          </cell>
          <cell r="G82" t="str">
            <v>GOVERNANCE</v>
          </cell>
          <cell r="H82">
            <v>41275</v>
          </cell>
          <cell r="I82">
            <v>2958465</v>
          </cell>
          <cell r="J82" t="str">
            <v>GA_CST_CT</v>
          </cell>
          <cell r="K82" t="str">
            <v>LEGAL</v>
          </cell>
          <cell r="L82" t="str">
            <v>Legal</v>
          </cell>
        </row>
        <row r="83">
          <cell r="B83" t="str">
            <v>1120</v>
          </cell>
          <cell r="C83">
            <v>1000</v>
          </cell>
          <cell r="D83" t="str">
            <v>C250</v>
          </cell>
          <cell r="E83" t="str">
            <v>W</v>
          </cell>
          <cell r="F83" t="str">
            <v>Chris S.</v>
          </cell>
          <cell r="G83" t="str">
            <v>PUBLIC AFFAIRS</v>
          </cell>
          <cell r="H83">
            <v>41275</v>
          </cell>
          <cell r="I83">
            <v>2958465</v>
          </cell>
          <cell r="J83" t="str">
            <v>GA_CST_CT</v>
          </cell>
          <cell r="K83" t="str">
            <v>HR</v>
          </cell>
          <cell r="L83" t="str">
            <v>Human Resources</v>
          </cell>
        </row>
        <row r="84">
          <cell r="B84" t="str">
            <v>1999</v>
          </cell>
          <cell r="C84">
            <v>1000</v>
          </cell>
          <cell r="D84" t="str">
            <v>C250</v>
          </cell>
          <cell r="E84" t="str">
            <v>W</v>
          </cell>
          <cell r="F84" t="str">
            <v>Steve J.</v>
          </cell>
          <cell r="G84" t="str">
            <v>CORPORATE ALLOCATION</v>
          </cell>
          <cell r="H84">
            <v>42005</v>
          </cell>
          <cell r="I84">
            <v>2958465</v>
          </cell>
          <cell r="J84" t="str">
            <v>GA_CST_CT</v>
          </cell>
          <cell r="K84" t="str">
            <v>ACCT</v>
          </cell>
          <cell r="L84" t="str">
            <v>Executive</v>
          </cell>
        </row>
        <row r="85">
          <cell r="B85" t="str">
            <v>2000</v>
          </cell>
          <cell r="C85">
            <v>1000</v>
          </cell>
          <cell r="D85" t="str">
            <v>C250</v>
          </cell>
          <cell r="E85" t="str">
            <v>W</v>
          </cell>
          <cell r="F85" t="str">
            <v>David H.</v>
          </cell>
          <cell r="G85" t="str">
            <v>PECOS GATHERING SYST</v>
          </cell>
          <cell r="H85">
            <v>41275</v>
          </cell>
          <cell r="I85">
            <v>2958465</v>
          </cell>
          <cell r="J85" t="str">
            <v>OM_CST_CT</v>
          </cell>
          <cell r="K85" t="str">
            <v>PERMIAN</v>
          </cell>
          <cell r="L85" t="str">
            <v>Permian</v>
          </cell>
        </row>
        <row r="86">
          <cell r="B86" t="str">
            <v>2100</v>
          </cell>
          <cell r="C86">
            <v>1000</v>
          </cell>
          <cell r="D86" t="str">
            <v>C250</v>
          </cell>
          <cell r="E86" t="str">
            <v>W</v>
          </cell>
          <cell r="F86" t="str">
            <v>David H.</v>
          </cell>
          <cell r="G86" t="str">
            <v>PECOS PROCESSING PLA</v>
          </cell>
          <cell r="H86">
            <v>41275</v>
          </cell>
          <cell r="I86">
            <v>2958465</v>
          </cell>
          <cell r="J86" t="str">
            <v>OM_CST_CT</v>
          </cell>
          <cell r="K86" t="str">
            <v>PERMIAN</v>
          </cell>
          <cell r="L86" t="str">
            <v>Permian</v>
          </cell>
        </row>
        <row r="87">
          <cell r="B87" t="str">
            <v>2200</v>
          </cell>
          <cell r="C87">
            <v>1000</v>
          </cell>
          <cell r="D87" t="str">
            <v>C250</v>
          </cell>
          <cell r="E87" t="str">
            <v>W</v>
          </cell>
          <cell r="F87" t="str">
            <v>David H.</v>
          </cell>
          <cell r="G87" t="str">
            <v>DELAWARE BASIN NGL P</v>
          </cell>
          <cell r="H87">
            <v>41275</v>
          </cell>
          <cell r="I87">
            <v>2958465</v>
          </cell>
          <cell r="J87" t="str">
            <v>OM_CST_CT</v>
          </cell>
          <cell r="K87" t="str">
            <v>PERMIAN</v>
          </cell>
          <cell r="L87" t="str">
            <v>Permian</v>
          </cell>
        </row>
        <row r="88">
          <cell r="B88" t="str">
            <v>1000</v>
          </cell>
          <cell r="C88">
            <v>1000</v>
          </cell>
          <cell r="D88" t="str">
            <v>C260</v>
          </cell>
          <cell r="E88" t="str">
            <v>W</v>
          </cell>
          <cell r="F88" t="str">
            <v>Steve J.</v>
          </cell>
          <cell r="G88" t="str">
            <v>EXECUTIVE</v>
          </cell>
          <cell r="H88">
            <v>41275</v>
          </cell>
          <cell r="I88">
            <v>2958465</v>
          </cell>
          <cell r="J88" t="str">
            <v>GA_CST_CT</v>
          </cell>
          <cell r="K88" t="str">
            <v>EXEC</v>
          </cell>
          <cell r="L88" t="str">
            <v>Executive</v>
          </cell>
        </row>
        <row r="89">
          <cell r="B89" t="str">
            <v>1010</v>
          </cell>
          <cell r="C89">
            <v>1000</v>
          </cell>
          <cell r="D89" t="str">
            <v>C260</v>
          </cell>
          <cell r="E89" t="str">
            <v>W</v>
          </cell>
          <cell r="F89" t="str">
            <v>Chris S.</v>
          </cell>
          <cell r="G89" t="str">
            <v>HUMAN RESOURCES</v>
          </cell>
          <cell r="H89">
            <v>41275</v>
          </cell>
          <cell r="I89">
            <v>2958465</v>
          </cell>
          <cell r="J89" t="str">
            <v>GA_CST_CT</v>
          </cell>
          <cell r="K89" t="str">
            <v>HR</v>
          </cell>
          <cell r="L89" t="str">
            <v>Human Resources</v>
          </cell>
        </row>
        <row r="90">
          <cell r="B90" t="str">
            <v>1015</v>
          </cell>
          <cell r="C90">
            <v>1000</v>
          </cell>
          <cell r="D90" t="str">
            <v>C260</v>
          </cell>
          <cell r="E90" t="str">
            <v>W</v>
          </cell>
          <cell r="F90" t="str">
            <v>Chris S.</v>
          </cell>
          <cell r="G90" t="str">
            <v>HR BENEFITS &amp; BONUS</v>
          </cell>
          <cell r="H90">
            <v>41275</v>
          </cell>
          <cell r="I90">
            <v>2958465</v>
          </cell>
          <cell r="J90" t="str">
            <v>GA_CST_CT</v>
          </cell>
          <cell r="K90" t="str">
            <v>HR</v>
          </cell>
          <cell r="L90" t="str">
            <v>Human Resources</v>
          </cell>
        </row>
        <row r="91">
          <cell r="B91" t="str">
            <v>1020</v>
          </cell>
          <cell r="C91">
            <v>1000</v>
          </cell>
          <cell r="D91" t="str">
            <v>C260</v>
          </cell>
          <cell r="E91" t="str">
            <v>W</v>
          </cell>
          <cell r="F91" t="str">
            <v>Steve M.</v>
          </cell>
          <cell r="G91" t="str">
            <v>LEGAL</v>
          </cell>
          <cell r="H91">
            <v>41275</v>
          </cell>
          <cell r="I91">
            <v>2958465</v>
          </cell>
          <cell r="J91" t="str">
            <v>GA_CST_CT</v>
          </cell>
          <cell r="K91" t="str">
            <v>LEGAL</v>
          </cell>
          <cell r="L91" t="str">
            <v>Legal</v>
          </cell>
        </row>
        <row r="92">
          <cell r="B92" t="str">
            <v>1030</v>
          </cell>
          <cell r="C92">
            <v>1000</v>
          </cell>
          <cell r="D92" t="str">
            <v>C260</v>
          </cell>
          <cell r="E92" t="str">
            <v>W</v>
          </cell>
          <cell r="F92" t="str">
            <v>Andrejka B.</v>
          </cell>
          <cell r="G92" t="str">
            <v>FINANCE</v>
          </cell>
          <cell r="H92">
            <v>41275</v>
          </cell>
          <cell r="I92">
            <v>2958465</v>
          </cell>
          <cell r="J92" t="str">
            <v>GA_CST_CT</v>
          </cell>
          <cell r="K92" t="str">
            <v>FINANCE</v>
          </cell>
          <cell r="L92" t="str">
            <v>Finance</v>
          </cell>
        </row>
        <row r="93">
          <cell r="B93" t="str">
            <v>1040</v>
          </cell>
          <cell r="C93">
            <v>1000</v>
          </cell>
          <cell r="D93" t="str">
            <v>C260</v>
          </cell>
          <cell r="E93" t="str">
            <v>W</v>
          </cell>
          <cell r="F93" t="str">
            <v>Chris S.</v>
          </cell>
          <cell r="G93" t="str">
            <v>IT</v>
          </cell>
          <cell r="H93">
            <v>41275</v>
          </cell>
          <cell r="I93">
            <v>2958465</v>
          </cell>
          <cell r="J93" t="str">
            <v>GA_CST_CT</v>
          </cell>
          <cell r="K93" t="str">
            <v>HR</v>
          </cell>
          <cell r="L93" t="str">
            <v>Human Resources</v>
          </cell>
        </row>
        <row r="94">
          <cell r="B94" t="str">
            <v>1050</v>
          </cell>
          <cell r="C94">
            <v>1000</v>
          </cell>
          <cell r="D94" t="str">
            <v>C260</v>
          </cell>
          <cell r="E94" t="str">
            <v>W</v>
          </cell>
          <cell r="F94" t="str">
            <v>Chris S.</v>
          </cell>
          <cell r="G94" t="str">
            <v>FACILITY SERVICES</v>
          </cell>
          <cell r="H94">
            <v>41275</v>
          </cell>
          <cell r="I94">
            <v>2958465</v>
          </cell>
          <cell r="J94" t="str">
            <v>GA_CST_CT</v>
          </cell>
          <cell r="K94" t="str">
            <v>HR</v>
          </cell>
          <cell r="L94" t="str">
            <v>Human Resources</v>
          </cell>
        </row>
        <row r="95">
          <cell r="B95" t="str">
            <v>1060</v>
          </cell>
          <cell r="C95">
            <v>1000</v>
          </cell>
          <cell r="D95" t="str">
            <v>C260</v>
          </cell>
          <cell r="E95" t="str">
            <v>W</v>
          </cell>
          <cell r="F95" t="str">
            <v>Chris S.</v>
          </cell>
          <cell r="G95" t="str">
            <v>INSURANCE</v>
          </cell>
          <cell r="H95">
            <v>41275</v>
          </cell>
          <cell r="I95">
            <v>2958465</v>
          </cell>
          <cell r="J95" t="str">
            <v>GA_CST_CT</v>
          </cell>
          <cell r="K95" t="str">
            <v>HR</v>
          </cell>
          <cell r="L95" t="str">
            <v>Human Resources</v>
          </cell>
        </row>
        <row r="96">
          <cell r="B96" t="str">
            <v>1070</v>
          </cell>
          <cell r="C96">
            <v>1000</v>
          </cell>
          <cell r="D96" t="str">
            <v>C260</v>
          </cell>
          <cell r="E96" t="str">
            <v>W</v>
          </cell>
          <cell r="F96" t="str">
            <v>Tommy S.</v>
          </cell>
          <cell r="G96" t="str">
            <v>OPERATIONS AND ENGIN</v>
          </cell>
          <cell r="H96">
            <v>41275</v>
          </cell>
          <cell r="I96">
            <v>2958465</v>
          </cell>
          <cell r="J96" t="str">
            <v>GA_CST_CT</v>
          </cell>
          <cell r="K96" t="str">
            <v>OPERATIONS</v>
          </cell>
          <cell r="L96" t="str">
            <v>Operations</v>
          </cell>
        </row>
        <row r="97">
          <cell r="B97" t="str">
            <v>1080</v>
          </cell>
          <cell r="C97">
            <v>1000</v>
          </cell>
          <cell r="D97" t="str">
            <v>C260</v>
          </cell>
          <cell r="E97" t="str">
            <v>W</v>
          </cell>
          <cell r="F97" t="str">
            <v>Mike M.</v>
          </cell>
          <cell r="G97" t="str">
            <v>COMMERCIAL</v>
          </cell>
          <cell r="H97">
            <v>41275</v>
          </cell>
          <cell r="I97">
            <v>2958465</v>
          </cell>
          <cell r="J97" t="str">
            <v>GA_CST_CT</v>
          </cell>
          <cell r="K97" t="str">
            <v>COMMERCIAL</v>
          </cell>
          <cell r="L97" t="str">
            <v>Commercial</v>
          </cell>
        </row>
        <row r="98">
          <cell r="B98" t="str">
            <v>1090</v>
          </cell>
          <cell r="C98">
            <v>1000</v>
          </cell>
          <cell r="D98" t="str">
            <v>C260</v>
          </cell>
          <cell r="E98" t="str">
            <v>W</v>
          </cell>
          <cell r="F98" t="str">
            <v>Ken H.</v>
          </cell>
          <cell r="G98" t="str">
            <v>ACCOUNTING</v>
          </cell>
          <cell r="H98">
            <v>41275</v>
          </cell>
          <cell r="I98">
            <v>2958465</v>
          </cell>
          <cell r="J98" t="str">
            <v>GA_CST_CT</v>
          </cell>
          <cell r="K98" t="str">
            <v>ACCT</v>
          </cell>
          <cell r="L98" t="str">
            <v>Accounting</v>
          </cell>
        </row>
        <row r="99">
          <cell r="B99" t="str">
            <v>1100</v>
          </cell>
          <cell r="C99">
            <v>1000</v>
          </cell>
          <cell r="D99" t="str">
            <v>C260</v>
          </cell>
          <cell r="E99" t="str">
            <v>W</v>
          </cell>
          <cell r="F99" t="str">
            <v>Ken H.</v>
          </cell>
          <cell r="G99" t="str">
            <v>TAX</v>
          </cell>
          <cell r="H99">
            <v>41275</v>
          </cell>
          <cell r="I99">
            <v>2958465</v>
          </cell>
          <cell r="J99" t="str">
            <v>GA_CST_CT</v>
          </cell>
          <cell r="K99" t="str">
            <v>ACCT</v>
          </cell>
          <cell r="L99" t="str">
            <v>Accounting</v>
          </cell>
        </row>
        <row r="100">
          <cell r="B100" t="str">
            <v>1110</v>
          </cell>
          <cell r="C100">
            <v>1000</v>
          </cell>
          <cell r="D100" t="str">
            <v>C260</v>
          </cell>
          <cell r="E100" t="str">
            <v>W</v>
          </cell>
          <cell r="F100" t="str">
            <v>Steve M.</v>
          </cell>
          <cell r="G100" t="str">
            <v>GOVERNANCE</v>
          </cell>
          <cell r="H100">
            <v>41275</v>
          </cell>
          <cell r="I100">
            <v>2958465</v>
          </cell>
          <cell r="J100" t="str">
            <v>GA_CST_CT</v>
          </cell>
          <cell r="K100" t="str">
            <v>LEGAL</v>
          </cell>
          <cell r="L100" t="str">
            <v>Legal</v>
          </cell>
        </row>
        <row r="101">
          <cell r="B101" t="str">
            <v>1120</v>
          </cell>
          <cell r="C101">
            <v>1000</v>
          </cell>
          <cell r="D101" t="str">
            <v>C260</v>
          </cell>
          <cell r="E101" t="str">
            <v>W</v>
          </cell>
          <cell r="F101" t="str">
            <v>Chris S.</v>
          </cell>
          <cell r="G101" t="str">
            <v>PUBLIC AFFAIRS</v>
          </cell>
          <cell r="H101">
            <v>41275</v>
          </cell>
          <cell r="I101">
            <v>2958465</v>
          </cell>
          <cell r="J101" t="str">
            <v>GA_CST_CT</v>
          </cell>
          <cell r="K101" t="str">
            <v>HR</v>
          </cell>
          <cell r="L101" t="str">
            <v>Human Resources</v>
          </cell>
        </row>
        <row r="102">
          <cell r="B102" t="str">
            <v>1999</v>
          </cell>
          <cell r="C102">
            <v>1000</v>
          </cell>
          <cell r="D102" t="str">
            <v>C260</v>
          </cell>
          <cell r="E102" t="str">
            <v>W</v>
          </cell>
          <cell r="F102" t="str">
            <v>Steve J.</v>
          </cell>
          <cell r="G102" t="str">
            <v>CORPORATE ALLOCATION</v>
          </cell>
          <cell r="H102">
            <v>42005</v>
          </cell>
          <cell r="I102">
            <v>2958465</v>
          </cell>
          <cell r="J102" t="str">
            <v>GA_CST_CT</v>
          </cell>
          <cell r="K102" t="str">
            <v>ACCT</v>
          </cell>
          <cell r="L102" t="str">
            <v>Executive</v>
          </cell>
        </row>
        <row r="103">
          <cell r="B103" t="str">
            <v>2000</v>
          </cell>
          <cell r="C103">
            <v>1000</v>
          </cell>
          <cell r="D103" t="str">
            <v>C260</v>
          </cell>
          <cell r="E103" t="str">
            <v>W</v>
          </cell>
          <cell r="F103" t="str">
            <v>David H.</v>
          </cell>
          <cell r="G103" t="str">
            <v>PECOS GATHERING SYST</v>
          </cell>
          <cell r="H103">
            <v>41275</v>
          </cell>
          <cell r="I103">
            <v>2958465</v>
          </cell>
          <cell r="J103" t="str">
            <v>OM_CST_CT</v>
          </cell>
          <cell r="K103" t="str">
            <v>PERMIAN</v>
          </cell>
          <cell r="L103" t="str">
            <v>Permian</v>
          </cell>
        </row>
        <row r="104">
          <cell r="B104" t="str">
            <v>2100</v>
          </cell>
          <cell r="C104">
            <v>1000</v>
          </cell>
          <cell r="D104" t="str">
            <v>C260</v>
          </cell>
          <cell r="E104" t="str">
            <v>W</v>
          </cell>
          <cell r="F104" t="str">
            <v>David H.</v>
          </cell>
          <cell r="G104" t="str">
            <v>PECOS PROCESSING PLA</v>
          </cell>
          <cell r="H104">
            <v>41275</v>
          </cell>
          <cell r="I104">
            <v>2958465</v>
          </cell>
          <cell r="J104" t="str">
            <v>OM_CST_CT</v>
          </cell>
          <cell r="K104" t="str">
            <v>PERMIAN</v>
          </cell>
          <cell r="L104" t="str">
            <v>Permian</v>
          </cell>
        </row>
        <row r="105">
          <cell r="B105" t="str">
            <v>2200</v>
          </cell>
          <cell r="C105">
            <v>1000</v>
          </cell>
          <cell r="D105" t="str">
            <v>C260</v>
          </cell>
          <cell r="E105" t="str">
            <v>W</v>
          </cell>
          <cell r="F105" t="str">
            <v>David H.</v>
          </cell>
          <cell r="G105" t="str">
            <v>DELAWARE BASIN NGL P</v>
          </cell>
          <cell r="H105">
            <v>41275</v>
          </cell>
          <cell r="I105">
            <v>2958465</v>
          </cell>
          <cell r="J105" t="str">
            <v>OM_CST_CT</v>
          </cell>
          <cell r="K105" t="str">
            <v>PERMIAN</v>
          </cell>
          <cell r="L105" t="str">
            <v>Permian</v>
          </cell>
        </row>
        <row r="106">
          <cell r="B106" t="str">
            <v>1000</v>
          </cell>
          <cell r="C106">
            <v>1000</v>
          </cell>
          <cell r="D106" t="str">
            <v>C300</v>
          </cell>
          <cell r="E106" t="str">
            <v>W</v>
          </cell>
          <cell r="F106" t="str">
            <v>Steve J.</v>
          </cell>
          <cell r="G106" t="str">
            <v>EXECUTIVE</v>
          </cell>
          <cell r="H106">
            <v>41640</v>
          </cell>
          <cell r="I106">
            <v>2958465</v>
          </cell>
          <cell r="J106" t="str">
            <v>GA_CST_CT</v>
          </cell>
          <cell r="K106" t="str">
            <v>EXEC</v>
          </cell>
          <cell r="L106" t="str">
            <v>Executive</v>
          </cell>
        </row>
        <row r="107">
          <cell r="B107" t="str">
            <v>1010</v>
          </cell>
          <cell r="C107">
            <v>1000</v>
          </cell>
          <cell r="D107" t="str">
            <v>C300</v>
          </cell>
          <cell r="E107" t="str">
            <v>W</v>
          </cell>
          <cell r="F107" t="str">
            <v>Chris S.</v>
          </cell>
          <cell r="G107" t="str">
            <v>HUMAN RESOURCES</v>
          </cell>
          <cell r="H107">
            <v>41640</v>
          </cell>
          <cell r="I107">
            <v>2958465</v>
          </cell>
          <cell r="J107" t="str">
            <v>GA_CST_CT</v>
          </cell>
          <cell r="K107" t="str">
            <v>HR</v>
          </cell>
          <cell r="L107" t="str">
            <v>Human Resources</v>
          </cell>
        </row>
        <row r="108">
          <cell r="B108" t="str">
            <v>1015</v>
          </cell>
          <cell r="C108">
            <v>1000</v>
          </cell>
          <cell r="D108" t="str">
            <v>C300</v>
          </cell>
          <cell r="E108" t="str">
            <v>W</v>
          </cell>
          <cell r="F108" t="str">
            <v>Chris S.</v>
          </cell>
          <cell r="G108" t="str">
            <v>HR BENEFITS &amp; BONUS</v>
          </cell>
          <cell r="H108">
            <v>41640</v>
          </cell>
          <cell r="I108">
            <v>2958465</v>
          </cell>
          <cell r="J108" t="str">
            <v>GA_CST_CT</v>
          </cell>
          <cell r="K108" t="str">
            <v>HR</v>
          </cell>
          <cell r="L108" t="str">
            <v>Human Resources</v>
          </cell>
        </row>
        <row r="109">
          <cell r="B109" t="str">
            <v>1020</v>
          </cell>
          <cell r="C109">
            <v>1000</v>
          </cell>
          <cell r="D109" t="str">
            <v>C300</v>
          </cell>
          <cell r="E109" t="str">
            <v>W</v>
          </cell>
          <cell r="F109" t="str">
            <v>Steve M.</v>
          </cell>
          <cell r="G109" t="str">
            <v>LEGAL</v>
          </cell>
          <cell r="H109">
            <v>41640</v>
          </cell>
          <cell r="I109">
            <v>2958465</v>
          </cell>
          <cell r="J109" t="str">
            <v>GA_CST_CT</v>
          </cell>
          <cell r="K109" t="str">
            <v>LEGAL</v>
          </cell>
          <cell r="L109" t="str">
            <v>Legal</v>
          </cell>
        </row>
        <row r="110">
          <cell r="B110" t="str">
            <v>1030</v>
          </cell>
          <cell r="C110">
            <v>1000</v>
          </cell>
          <cell r="D110" t="str">
            <v>C300</v>
          </cell>
          <cell r="E110" t="str">
            <v>W</v>
          </cell>
          <cell r="F110" t="str">
            <v>Andrejka B.</v>
          </cell>
          <cell r="G110" t="str">
            <v>FINANCE</v>
          </cell>
          <cell r="H110">
            <v>41640</v>
          </cell>
          <cell r="I110">
            <v>2958465</v>
          </cell>
          <cell r="J110" t="str">
            <v>GA_CST_CT</v>
          </cell>
          <cell r="K110" t="str">
            <v>FINANCE</v>
          </cell>
          <cell r="L110" t="str">
            <v>Finance</v>
          </cell>
        </row>
        <row r="111">
          <cell r="B111" t="str">
            <v>1040</v>
          </cell>
          <cell r="C111">
            <v>1000</v>
          </cell>
          <cell r="D111" t="str">
            <v>C300</v>
          </cell>
          <cell r="E111" t="str">
            <v>W</v>
          </cell>
          <cell r="F111" t="str">
            <v>Chris S.</v>
          </cell>
          <cell r="G111" t="str">
            <v>IT</v>
          </cell>
          <cell r="H111">
            <v>41640</v>
          </cell>
          <cell r="I111">
            <v>2958465</v>
          </cell>
          <cell r="J111" t="str">
            <v>GA_CST_CT</v>
          </cell>
          <cell r="K111" t="str">
            <v>HR</v>
          </cell>
          <cell r="L111" t="str">
            <v>Human Resources</v>
          </cell>
        </row>
        <row r="112">
          <cell r="B112" t="str">
            <v>1050</v>
          </cell>
          <cell r="C112">
            <v>1000</v>
          </cell>
          <cell r="D112" t="str">
            <v>C300</v>
          </cell>
          <cell r="E112" t="str">
            <v>W</v>
          </cell>
          <cell r="F112" t="str">
            <v>Chris S.</v>
          </cell>
          <cell r="G112" t="str">
            <v>FACILITY SERVICES</v>
          </cell>
          <cell r="H112">
            <v>41640</v>
          </cell>
          <cell r="I112">
            <v>2958465</v>
          </cell>
          <cell r="J112" t="str">
            <v>GA_CST_CT</v>
          </cell>
          <cell r="K112" t="str">
            <v>HR</v>
          </cell>
          <cell r="L112" t="str">
            <v>Human Resources</v>
          </cell>
        </row>
        <row r="113">
          <cell r="B113" t="str">
            <v>1060</v>
          </cell>
          <cell r="C113">
            <v>1000</v>
          </cell>
          <cell r="D113" t="str">
            <v>C300</v>
          </cell>
          <cell r="E113" t="str">
            <v>W</v>
          </cell>
          <cell r="F113" t="str">
            <v>Chris S.</v>
          </cell>
          <cell r="G113" t="str">
            <v>INSURANCE</v>
          </cell>
          <cell r="H113">
            <v>41640</v>
          </cell>
          <cell r="I113">
            <v>2958465</v>
          </cell>
          <cell r="J113" t="str">
            <v>GA_CST_CT</v>
          </cell>
          <cell r="K113" t="str">
            <v>HR</v>
          </cell>
          <cell r="L113" t="str">
            <v>Human Resources</v>
          </cell>
        </row>
        <row r="114">
          <cell r="B114" t="str">
            <v>1070</v>
          </cell>
          <cell r="C114">
            <v>1000</v>
          </cell>
          <cell r="D114" t="str">
            <v>C300</v>
          </cell>
          <cell r="E114" t="str">
            <v>W</v>
          </cell>
          <cell r="F114" t="str">
            <v>Tommy S.</v>
          </cell>
          <cell r="G114" t="str">
            <v>OPERATIONS AND ENGIN</v>
          </cell>
          <cell r="H114">
            <v>41640</v>
          </cell>
          <cell r="I114">
            <v>2958465</v>
          </cell>
          <cell r="J114" t="str">
            <v>GA_CST_CT</v>
          </cell>
          <cell r="K114" t="str">
            <v>OPERATIONS</v>
          </cell>
          <cell r="L114" t="str">
            <v>Operations</v>
          </cell>
        </row>
        <row r="115">
          <cell r="B115" t="str">
            <v>1080</v>
          </cell>
          <cell r="C115">
            <v>1000</v>
          </cell>
          <cell r="D115" t="str">
            <v>C300</v>
          </cell>
          <cell r="E115" t="str">
            <v>W</v>
          </cell>
          <cell r="F115" t="str">
            <v>Mike M.</v>
          </cell>
          <cell r="G115" t="str">
            <v>COMMERCIAL</v>
          </cell>
          <cell r="H115">
            <v>41640</v>
          </cell>
          <cell r="I115">
            <v>2958465</v>
          </cell>
          <cell r="J115" t="str">
            <v>GA_CST_CT</v>
          </cell>
          <cell r="K115" t="str">
            <v>COMMERCIAL</v>
          </cell>
          <cell r="L115" t="str">
            <v>Commercial</v>
          </cell>
        </row>
        <row r="116">
          <cell r="B116" t="str">
            <v>1090</v>
          </cell>
          <cell r="C116">
            <v>1000</v>
          </cell>
          <cell r="D116" t="str">
            <v>C300</v>
          </cell>
          <cell r="E116" t="str">
            <v>W</v>
          </cell>
          <cell r="F116" t="str">
            <v>Ken H.</v>
          </cell>
          <cell r="G116" t="str">
            <v>ACCOUNTING</v>
          </cell>
          <cell r="H116">
            <v>41640</v>
          </cell>
          <cell r="I116">
            <v>2958465</v>
          </cell>
          <cell r="J116" t="str">
            <v>GA_CST_CT</v>
          </cell>
          <cell r="K116" t="str">
            <v>ACCT</v>
          </cell>
          <cell r="L116" t="str">
            <v>Accounting</v>
          </cell>
        </row>
        <row r="117">
          <cell r="B117" t="str">
            <v>1100</v>
          </cell>
          <cell r="C117">
            <v>1000</v>
          </cell>
          <cell r="D117" t="str">
            <v>C300</v>
          </cell>
          <cell r="E117" t="str">
            <v>W</v>
          </cell>
          <cell r="F117" t="str">
            <v>Ken H.</v>
          </cell>
          <cell r="G117" t="str">
            <v>TAX</v>
          </cell>
          <cell r="H117">
            <v>41640</v>
          </cell>
          <cell r="I117">
            <v>2958465</v>
          </cell>
          <cell r="J117" t="str">
            <v>GA_CST_CT</v>
          </cell>
          <cell r="K117" t="str">
            <v>ACCT</v>
          </cell>
          <cell r="L117" t="str">
            <v>Accounting</v>
          </cell>
        </row>
        <row r="118">
          <cell r="B118" t="str">
            <v>1110</v>
          </cell>
          <cell r="C118">
            <v>1000</v>
          </cell>
          <cell r="D118" t="str">
            <v>C300</v>
          </cell>
          <cell r="E118" t="str">
            <v>W</v>
          </cell>
          <cell r="F118" t="str">
            <v>Steve M.</v>
          </cell>
          <cell r="G118" t="str">
            <v>GOVERNANCE</v>
          </cell>
          <cell r="H118">
            <v>41640</v>
          </cell>
          <cell r="I118">
            <v>2958465</v>
          </cell>
          <cell r="J118" t="str">
            <v>GA_CST_CT</v>
          </cell>
          <cell r="K118" t="str">
            <v>LEGAL</v>
          </cell>
          <cell r="L118" t="str">
            <v>Legal</v>
          </cell>
        </row>
        <row r="119">
          <cell r="B119" t="str">
            <v>1120</v>
          </cell>
          <cell r="C119">
            <v>1000</v>
          </cell>
          <cell r="D119" t="str">
            <v>C300</v>
          </cell>
          <cell r="E119" t="str">
            <v>W</v>
          </cell>
          <cell r="F119" t="str">
            <v>Chris S.</v>
          </cell>
          <cell r="G119" t="str">
            <v>PUBLIC AFFAIRS</v>
          </cell>
          <cell r="H119">
            <v>41275</v>
          </cell>
          <cell r="I119">
            <v>2958465</v>
          </cell>
          <cell r="J119" t="str">
            <v>GA_CST_CT</v>
          </cell>
          <cell r="K119" t="str">
            <v>HR</v>
          </cell>
          <cell r="L119" t="str">
            <v>Human Resources</v>
          </cell>
        </row>
        <row r="120">
          <cell r="B120" t="str">
            <v>3100</v>
          </cell>
          <cell r="C120">
            <v>1000</v>
          </cell>
          <cell r="D120" t="str">
            <v>C300</v>
          </cell>
          <cell r="E120" t="str">
            <v>W</v>
          </cell>
          <cell r="F120" t="str">
            <v>Gary G.</v>
          </cell>
          <cell r="G120" t="str">
            <v>LINCOLN COUNTY PROCE</v>
          </cell>
          <cell r="H120">
            <v>41640</v>
          </cell>
          <cell r="I120">
            <v>2958465</v>
          </cell>
          <cell r="J120" t="str">
            <v>OM_CST_CT</v>
          </cell>
          <cell r="K120" t="str">
            <v>NORTH_LA</v>
          </cell>
          <cell r="L120" t="str">
            <v>North Lousiana</v>
          </cell>
        </row>
        <row r="121">
          <cell r="B121" t="str">
            <v>1000</v>
          </cell>
          <cell r="C121">
            <v>1000</v>
          </cell>
          <cell r="D121" t="str">
            <v>C350</v>
          </cell>
          <cell r="E121" t="str">
            <v>W</v>
          </cell>
          <cell r="F121" t="str">
            <v>Steve J.</v>
          </cell>
          <cell r="G121" t="str">
            <v>EXECUTIVE</v>
          </cell>
          <cell r="H121">
            <v>41640</v>
          </cell>
          <cell r="I121">
            <v>2958465</v>
          </cell>
          <cell r="J121" t="str">
            <v>GA_CST_CT</v>
          </cell>
          <cell r="K121" t="str">
            <v>EXEC</v>
          </cell>
          <cell r="L121" t="str">
            <v>Executive</v>
          </cell>
        </row>
        <row r="122">
          <cell r="B122" t="str">
            <v>1010</v>
          </cell>
          <cell r="C122">
            <v>1000</v>
          </cell>
          <cell r="D122" t="str">
            <v>C350</v>
          </cell>
          <cell r="E122" t="str">
            <v>W</v>
          </cell>
          <cell r="F122" t="str">
            <v>Chris S.</v>
          </cell>
          <cell r="G122" t="str">
            <v>HUMAN RESOURCES</v>
          </cell>
          <cell r="H122">
            <v>41640</v>
          </cell>
          <cell r="I122">
            <v>2958465</v>
          </cell>
          <cell r="J122" t="str">
            <v>GA_CST_CT</v>
          </cell>
          <cell r="K122" t="str">
            <v>HR</v>
          </cell>
          <cell r="L122" t="str">
            <v>Human Resources</v>
          </cell>
        </row>
        <row r="123">
          <cell r="B123" t="str">
            <v>1015</v>
          </cell>
          <cell r="C123">
            <v>1000</v>
          </cell>
          <cell r="D123" t="str">
            <v>C350</v>
          </cell>
          <cell r="E123" t="str">
            <v>W</v>
          </cell>
          <cell r="F123" t="str">
            <v>Chris S.</v>
          </cell>
          <cell r="G123" t="str">
            <v>HR BENEFITS &amp; BONUS</v>
          </cell>
          <cell r="H123">
            <v>41640</v>
          </cell>
          <cell r="I123">
            <v>2958465</v>
          </cell>
          <cell r="J123" t="str">
            <v>GA_CST_CT</v>
          </cell>
          <cell r="K123" t="str">
            <v>HR</v>
          </cell>
          <cell r="L123" t="str">
            <v>Human Resources</v>
          </cell>
        </row>
        <row r="124">
          <cell r="B124" t="str">
            <v>1020</v>
          </cell>
          <cell r="C124">
            <v>1000</v>
          </cell>
          <cell r="D124" t="str">
            <v>C350</v>
          </cell>
          <cell r="E124" t="str">
            <v>W</v>
          </cell>
          <cell r="F124" t="str">
            <v>Steve M.</v>
          </cell>
          <cell r="G124" t="str">
            <v>LEGAL</v>
          </cell>
          <cell r="H124">
            <v>41640</v>
          </cell>
          <cell r="I124">
            <v>2958465</v>
          </cell>
          <cell r="J124" t="str">
            <v>GA_CST_CT</v>
          </cell>
          <cell r="K124" t="str">
            <v>LEGAL</v>
          </cell>
          <cell r="L124" t="str">
            <v>Legal</v>
          </cell>
        </row>
        <row r="125">
          <cell r="B125" t="str">
            <v>1030</v>
          </cell>
          <cell r="C125">
            <v>1000</v>
          </cell>
          <cell r="D125" t="str">
            <v>C350</v>
          </cell>
          <cell r="E125" t="str">
            <v>W</v>
          </cell>
          <cell r="F125" t="str">
            <v>Andrejka B.</v>
          </cell>
          <cell r="G125" t="str">
            <v>FINANCE</v>
          </cell>
          <cell r="H125">
            <v>41640</v>
          </cell>
          <cell r="I125">
            <v>2958465</v>
          </cell>
          <cell r="J125" t="str">
            <v>GA_CST_CT</v>
          </cell>
          <cell r="K125" t="str">
            <v>FINANCE</v>
          </cell>
          <cell r="L125" t="str">
            <v>Finance</v>
          </cell>
        </row>
        <row r="126">
          <cell r="B126" t="str">
            <v>1040</v>
          </cell>
          <cell r="C126">
            <v>1000</v>
          </cell>
          <cell r="D126" t="str">
            <v>C350</v>
          </cell>
          <cell r="E126" t="str">
            <v>W</v>
          </cell>
          <cell r="F126" t="str">
            <v>Chris S.</v>
          </cell>
          <cell r="G126" t="str">
            <v>IT</v>
          </cell>
          <cell r="H126">
            <v>41640</v>
          </cell>
          <cell r="I126">
            <v>2958465</v>
          </cell>
          <cell r="J126" t="str">
            <v>GA_CST_CT</v>
          </cell>
          <cell r="K126" t="str">
            <v>HR</v>
          </cell>
          <cell r="L126" t="str">
            <v>Human Resources</v>
          </cell>
        </row>
        <row r="127">
          <cell r="B127" t="str">
            <v>1050</v>
          </cell>
          <cell r="C127">
            <v>1000</v>
          </cell>
          <cell r="D127" t="str">
            <v>C350</v>
          </cell>
          <cell r="E127" t="str">
            <v>W</v>
          </cell>
          <cell r="F127" t="str">
            <v>Chris S.</v>
          </cell>
          <cell r="G127" t="str">
            <v>FACILITY SERVICES</v>
          </cell>
          <cell r="H127">
            <v>41640</v>
          </cell>
          <cell r="I127">
            <v>2958465</v>
          </cell>
          <cell r="J127" t="str">
            <v>GA_CST_CT</v>
          </cell>
          <cell r="K127" t="str">
            <v>HR</v>
          </cell>
          <cell r="L127" t="str">
            <v>Human Resources</v>
          </cell>
        </row>
        <row r="128">
          <cell r="B128" t="str">
            <v>1060</v>
          </cell>
          <cell r="C128">
            <v>1000</v>
          </cell>
          <cell r="D128" t="str">
            <v>C350</v>
          </cell>
          <cell r="E128" t="str">
            <v>W</v>
          </cell>
          <cell r="F128" t="str">
            <v>Chris S.</v>
          </cell>
          <cell r="G128" t="str">
            <v>INSURANCE</v>
          </cell>
          <cell r="H128">
            <v>41640</v>
          </cell>
          <cell r="I128">
            <v>2958465</v>
          </cell>
          <cell r="J128" t="str">
            <v>GA_CST_CT</v>
          </cell>
          <cell r="K128" t="str">
            <v>HR</v>
          </cell>
          <cell r="L128" t="str">
            <v>Human Resources</v>
          </cell>
        </row>
        <row r="129">
          <cell r="B129" t="str">
            <v>1070</v>
          </cell>
          <cell r="C129">
            <v>1000</v>
          </cell>
          <cell r="D129" t="str">
            <v>C350</v>
          </cell>
          <cell r="E129" t="str">
            <v>W</v>
          </cell>
          <cell r="F129" t="str">
            <v>Tommy S.</v>
          </cell>
          <cell r="G129" t="str">
            <v>OPERATIONS AND ENGIN</v>
          </cell>
          <cell r="H129">
            <v>41640</v>
          </cell>
          <cell r="I129">
            <v>2958465</v>
          </cell>
          <cell r="J129" t="str">
            <v>GA_CST_CT</v>
          </cell>
          <cell r="K129" t="str">
            <v>OPERATIONS</v>
          </cell>
          <cell r="L129" t="str">
            <v>Operations</v>
          </cell>
        </row>
        <row r="130">
          <cell r="B130" t="str">
            <v>1080</v>
          </cell>
          <cell r="C130">
            <v>1000</v>
          </cell>
          <cell r="D130" t="str">
            <v>C350</v>
          </cell>
          <cell r="E130" t="str">
            <v>W</v>
          </cell>
          <cell r="F130" t="str">
            <v>Mike M.</v>
          </cell>
          <cell r="G130" t="str">
            <v>COMMERCIAL</v>
          </cell>
          <cell r="H130">
            <v>41640</v>
          </cell>
          <cell r="I130">
            <v>2958465</v>
          </cell>
          <cell r="J130" t="str">
            <v>GA_CST_CT</v>
          </cell>
          <cell r="K130" t="str">
            <v>COMMERCIAL</v>
          </cell>
          <cell r="L130" t="str">
            <v>Commercial</v>
          </cell>
        </row>
        <row r="131">
          <cell r="B131" t="str">
            <v>1090</v>
          </cell>
          <cell r="C131">
            <v>1000</v>
          </cell>
          <cell r="D131" t="str">
            <v>C350</v>
          </cell>
          <cell r="E131" t="str">
            <v>W</v>
          </cell>
          <cell r="F131" t="str">
            <v>Ken H.</v>
          </cell>
          <cell r="G131" t="str">
            <v>ACCOUNTING</v>
          </cell>
          <cell r="H131">
            <v>41640</v>
          </cell>
          <cell r="I131">
            <v>2958465</v>
          </cell>
          <cell r="J131" t="str">
            <v>GA_CST_CT</v>
          </cell>
          <cell r="K131" t="str">
            <v>ACCT</v>
          </cell>
          <cell r="L131" t="str">
            <v>Accounting</v>
          </cell>
        </row>
        <row r="132">
          <cell r="B132" t="str">
            <v>1100</v>
          </cell>
          <cell r="C132">
            <v>1000</v>
          </cell>
          <cell r="D132" t="str">
            <v>C350</v>
          </cell>
          <cell r="E132" t="str">
            <v>W</v>
          </cell>
          <cell r="F132" t="str">
            <v>Ken H.</v>
          </cell>
          <cell r="G132" t="str">
            <v>TAX</v>
          </cell>
          <cell r="H132">
            <v>41640</v>
          </cell>
          <cell r="I132">
            <v>2958465</v>
          </cell>
          <cell r="J132" t="str">
            <v>GA_CST_CT</v>
          </cell>
          <cell r="K132" t="str">
            <v>ACCT</v>
          </cell>
          <cell r="L132" t="str">
            <v>Accounting</v>
          </cell>
        </row>
        <row r="133">
          <cell r="B133" t="str">
            <v>1110</v>
          </cell>
          <cell r="C133">
            <v>1000</v>
          </cell>
          <cell r="D133" t="str">
            <v>C350</v>
          </cell>
          <cell r="E133" t="str">
            <v>W</v>
          </cell>
          <cell r="F133" t="str">
            <v>Steve M.</v>
          </cell>
          <cell r="G133" t="str">
            <v>GOVERNANCE</v>
          </cell>
          <cell r="H133">
            <v>41640</v>
          </cell>
          <cell r="I133">
            <v>2958465</v>
          </cell>
          <cell r="J133" t="str">
            <v>GA_CST_CT</v>
          </cell>
          <cell r="K133" t="str">
            <v>LEGAL</v>
          </cell>
          <cell r="L133" t="str">
            <v>Legal</v>
          </cell>
        </row>
        <row r="134">
          <cell r="B134" t="str">
            <v>1120</v>
          </cell>
          <cell r="C134">
            <v>1000</v>
          </cell>
          <cell r="D134" t="str">
            <v>C350</v>
          </cell>
          <cell r="E134" t="str">
            <v>W</v>
          </cell>
          <cell r="F134" t="str">
            <v>Chris S.</v>
          </cell>
          <cell r="G134" t="str">
            <v>PUBLIC AFFAIRS</v>
          </cell>
          <cell r="H134">
            <v>41275</v>
          </cell>
          <cell r="I134">
            <v>2958465</v>
          </cell>
          <cell r="J134" t="str">
            <v>GA_CST_CT</v>
          </cell>
          <cell r="K134" t="str">
            <v>HR</v>
          </cell>
          <cell r="L134" t="str">
            <v>Human Resources</v>
          </cell>
        </row>
        <row r="135">
          <cell r="B135" t="str">
            <v>1999</v>
          </cell>
          <cell r="C135">
            <v>1000</v>
          </cell>
          <cell r="D135" t="str">
            <v>C350</v>
          </cell>
          <cell r="E135" t="str">
            <v>W</v>
          </cell>
          <cell r="F135" t="str">
            <v>Steve J.</v>
          </cell>
          <cell r="G135" t="str">
            <v>CORPORATE ALLOCATION</v>
          </cell>
          <cell r="H135">
            <v>42005</v>
          </cell>
          <cell r="I135">
            <v>2958465</v>
          </cell>
          <cell r="J135" t="str">
            <v>GA_CST_CT</v>
          </cell>
          <cell r="K135" t="str">
            <v>ACCT</v>
          </cell>
          <cell r="L135" t="str">
            <v>Executive</v>
          </cell>
        </row>
        <row r="136">
          <cell r="B136" t="str">
            <v>3000</v>
          </cell>
          <cell r="C136">
            <v>1000</v>
          </cell>
          <cell r="D136" t="str">
            <v>C350</v>
          </cell>
          <cell r="E136" t="str">
            <v>W</v>
          </cell>
          <cell r="F136" t="str">
            <v>Gary G.</v>
          </cell>
          <cell r="G136" t="str">
            <v>LINCOLN PARISH GATH</v>
          </cell>
          <cell r="H136">
            <v>41640</v>
          </cell>
          <cell r="I136">
            <v>2958465</v>
          </cell>
          <cell r="J136" t="str">
            <v>OM_CST_CT</v>
          </cell>
          <cell r="K136" t="str">
            <v>NORTH_LA</v>
          </cell>
          <cell r="L136" t="str">
            <v>North Lousiana</v>
          </cell>
        </row>
        <row r="137">
          <cell r="B137" t="str">
            <v>3100</v>
          </cell>
          <cell r="C137">
            <v>1000</v>
          </cell>
          <cell r="D137" t="str">
            <v>C350</v>
          </cell>
          <cell r="E137" t="str">
            <v>W</v>
          </cell>
          <cell r="F137" t="str">
            <v>Gary G.</v>
          </cell>
          <cell r="G137" t="str">
            <v>LINCOLN PARISH PROCE</v>
          </cell>
          <cell r="H137">
            <v>41640</v>
          </cell>
          <cell r="I137">
            <v>2958465</v>
          </cell>
          <cell r="J137" t="str">
            <v>OM_CST_CT</v>
          </cell>
          <cell r="K137" t="str">
            <v>NORTH_LA</v>
          </cell>
          <cell r="L137" t="str">
            <v>North Lousiana</v>
          </cell>
        </row>
        <row r="138">
          <cell r="B138" t="str">
            <v>3200</v>
          </cell>
          <cell r="C138">
            <v>1000</v>
          </cell>
          <cell r="D138" t="str">
            <v>C350</v>
          </cell>
          <cell r="E138" t="str">
            <v>W</v>
          </cell>
          <cell r="F138" t="str">
            <v>Gary G.</v>
          </cell>
          <cell r="G138" t="str">
            <v>LINCOLN PARISH NGL</v>
          </cell>
          <cell r="H138">
            <v>41640</v>
          </cell>
          <cell r="I138">
            <v>2958465</v>
          </cell>
          <cell r="J138" t="str">
            <v>OM_CST_CT</v>
          </cell>
          <cell r="K138" t="str">
            <v>NORTH_LA</v>
          </cell>
          <cell r="L138" t="str">
            <v>North Lousiana</v>
          </cell>
        </row>
        <row r="139">
          <cell r="B139" t="str">
            <v>3300</v>
          </cell>
          <cell r="C139">
            <v>1000</v>
          </cell>
          <cell r="D139" t="str">
            <v>C350</v>
          </cell>
          <cell r="E139" t="str">
            <v>W</v>
          </cell>
          <cell r="F139" t="str">
            <v>Gary G.</v>
          </cell>
          <cell r="G139" t="str">
            <v>LINCOLN PARISH RES</v>
          </cell>
          <cell r="H139">
            <v>41640</v>
          </cell>
          <cell r="I139">
            <v>2958465</v>
          </cell>
          <cell r="J139" t="str">
            <v>OM_CST_CT</v>
          </cell>
          <cell r="K139" t="str">
            <v>NORTH_LA</v>
          </cell>
          <cell r="L139" t="str">
            <v>North Lousiana</v>
          </cell>
        </row>
        <row r="140">
          <cell r="B140" t="str">
            <v>3400</v>
          </cell>
          <cell r="C140">
            <v>1000</v>
          </cell>
          <cell r="D140" t="str">
            <v>C350</v>
          </cell>
          <cell r="E140" t="str">
            <v>W</v>
          </cell>
          <cell r="F140" t="str">
            <v>Gary G.</v>
          </cell>
          <cell r="G140" t="str">
            <v>MT OLIVE PROC PLANT</v>
          </cell>
          <cell r="H140">
            <v>41640</v>
          </cell>
          <cell r="I140">
            <v>2958465</v>
          </cell>
          <cell r="J140" t="str">
            <v>OM_CST_CT</v>
          </cell>
          <cell r="K140" t="str">
            <v>NORTH_LA</v>
          </cell>
          <cell r="L140" t="str">
            <v>North Lousiana</v>
          </cell>
        </row>
        <row r="141">
          <cell r="B141" t="str">
            <v>3500</v>
          </cell>
          <cell r="C141">
            <v>1000</v>
          </cell>
          <cell r="D141" t="str">
            <v>C350</v>
          </cell>
          <cell r="E141" t="str">
            <v>W</v>
          </cell>
          <cell r="F141" t="str">
            <v>Gary G.</v>
          </cell>
          <cell r="G141" t="str">
            <v>MT OLIVE GATH SYSTEM</v>
          </cell>
          <cell r="H141">
            <v>41640</v>
          </cell>
          <cell r="I141">
            <v>2958465</v>
          </cell>
          <cell r="J141" t="str">
            <v>OM_CST_CT</v>
          </cell>
          <cell r="K141" t="str">
            <v>NORTH_LA</v>
          </cell>
          <cell r="L141" t="str">
            <v>North Lousiana</v>
          </cell>
        </row>
        <row r="142">
          <cell r="B142" t="str">
            <v>3600</v>
          </cell>
          <cell r="C142">
            <v>1000</v>
          </cell>
          <cell r="D142" t="str">
            <v>C350</v>
          </cell>
          <cell r="E142" t="str">
            <v>W</v>
          </cell>
          <cell r="F142" t="str">
            <v>Gary G.</v>
          </cell>
          <cell r="G142" t="str">
            <v>MT OLIVE NGL LINE</v>
          </cell>
          <cell r="H142">
            <v>41640</v>
          </cell>
          <cell r="I142">
            <v>2958465</v>
          </cell>
          <cell r="J142" t="str">
            <v>OM_CST_CT</v>
          </cell>
          <cell r="K142" t="str">
            <v>NORTH_LA</v>
          </cell>
          <cell r="L142" t="str">
            <v>North Lousiana</v>
          </cell>
        </row>
        <row r="143">
          <cell r="B143" t="str">
            <v>3700</v>
          </cell>
          <cell r="C143">
            <v>1000</v>
          </cell>
          <cell r="D143" t="str">
            <v>C350</v>
          </cell>
          <cell r="E143" t="str">
            <v>W</v>
          </cell>
          <cell r="F143" t="str">
            <v>Gary G.</v>
          </cell>
          <cell r="G143" t="str">
            <v>MT OLIVE RESIDUE LN</v>
          </cell>
          <cell r="H143">
            <v>41640</v>
          </cell>
          <cell r="I143">
            <v>2958465</v>
          </cell>
          <cell r="J143" t="str">
            <v>OM_CST_CT</v>
          </cell>
          <cell r="K143" t="str">
            <v>NORTH_LA</v>
          </cell>
          <cell r="L143" t="str">
            <v>North Lousiana</v>
          </cell>
        </row>
        <row r="144">
          <cell r="B144" t="str">
            <v>1000</v>
          </cell>
          <cell r="C144">
            <v>1000</v>
          </cell>
          <cell r="D144" t="str">
            <v>C360</v>
          </cell>
          <cell r="E144" t="str">
            <v>W</v>
          </cell>
          <cell r="F144" t="str">
            <v>Steve J.</v>
          </cell>
          <cell r="G144" t="str">
            <v>EXECUTIVE</v>
          </cell>
          <cell r="H144">
            <v>41640</v>
          </cell>
          <cell r="I144">
            <v>2958465</v>
          </cell>
          <cell r="J144" t="str">
            <v>GA_CST_CT</v>
          </cell>
          <cell r="K144" t="str">
            <v>EXEC</v>
          </cell>
          <cell r="L144" t="str">
            <v>Executive</v>
          </cell>
        </row>
        <row r="145">
          <cell r="B145" t="str">
            <v>1010</v>
          </cell>
          <cell r="C145">
            <v>1000</v>
          </cell>
          <cell r="D145" t="str">
            <v>C360</v>
          </cell>
          <cell r="E145" t="str">
            <v>W</v>
          </cell>
          <cell r="F145" t="str">
            <v>Chris S.</v>
          </cell>
          <cell r="G145" t="str">
            <v>HUMAN RESOURCES</v>
          </cell>
          <cell r="H145">
            <v>41640</v>
          </cell>
          <cell r="I145">
            <v>2958465</v>
          </cell>
          <cell r="J145" t="str">
            <v>GA_CST_CT</v>
          </cell>
          <cell r="K145" t="str">
            <v>HR</v>
          </cell>
          <cell r="L145" t="str">
            <v>Human Resources</v>
          </cell>
        </row>
        <row r="146">
          <cell r="B146" t="str">
            <v>1015</v>
          </cell>
          <cell r="C146">
            <v>1000</v>
          </cell>
          <cell r="D146" t="str">
            <v>C360</v>
          </cell>
          <cell r="E146" t="str">
            <v>W</v>
          </cell>
          <cell r="F146" t="str">
            <v>Chris S.</v>
          </cell>
          <cell r="G146" t="str">
            <v>HR BENEFITS &amp; BONUS</v>
          </cell>
          <cell r="H146">
            <v>41640</v>
          </cell>
          <cell r="I146">
            <v>2958465</v>
          </cell>
          <cell r="J146" t="str">
            <v>GA_CST_CT</v>
          </cell>
          <cell r="K146" t="str">
            <v>HR</v>
          </cell>
          <cell r="L146" t="str">
            <v>Human Resources</v>
          </cell>
        </row>
        <row r="147">
          <cell r="B147" t="str">
            <v>1020</v>
          </cell>
          <cell r="C147">
            <v>1000</v>
          </cell>
          <cell r="D147" t="str">
            <v>C360</v>
          </cell>
          <cell r="E147" t="str">
            <v>W</v>
          </cell>
          <cell r="F147" t="str">
            <v>Steve M.</v>
          </cell>
          <cell r="G147" t="str">
            <v>LEGAL</v>
          </cell>
          <cell r="H147">
            <v>41640</v>
          </cell>
          <cell r="I147">
            <v>2958465</v>
          </cell>
          <cell r="J147" t="str">
            <v>GA_CST_CT</v>
          </cell>
          <cell r="K147" t="str">
            <v>LEGAL</v>
          </cell>
          <cell r="L147" t="str">
            <v>Legal</v>
          </cell>
        </row>
        <row r="148">
          <cell r="B148" t="str">
            <v>1030</v>
          </cell>
          <cell r="C148">
            <v>1000</v>
          </cell>
          <cell r="D148" t="str">
            <v>C360</v>
          </cell>
          <cell r="E148" t="str">
            <v>W</v>
          </cell>
          <cell r="F148" t="str">
            <v>Andrejka B.</v>
          </cell>
          <cell r="G148" t="str">
            <v>FINANCE</v>
          </cell>
          <cell r="H148">
            <v>41640</v>
          </cell>
          <cell r="I148">
            <v>2958465</v>
          </cell>
          <cell r="J148" t="str">
            <v>GA_CST_CT</v>
          </cell>
          <cell r="K148" t="str">
            <v>FINANCE</v>
          </cell>
          <cell r="L148" t="str">
            <v>Finance</v>
          </cell>
        </row>
        <row r="149">
          <cell r="B149" t="str">
            <v>1040</v>
          </cell>
          <cell r="C149">
            <v>1000</v>
          </cell>
          <cell r="D149" t="str">
            <v>C360</v>
          </cell>
          <cell r="E149" t="str">
            <v>W</v>
          </cell>
          <cell r="F149" t="str">
            <v>Chris S.</v>
          </cell>
          <cell r="G149" t="str">
            <v>IT</v>
          </cell>
          <cell r="H149">
            <v>41640</v>
          </cell>
          <cell r="I149">
            <v>2958465</v>
          </cell>
          <cell r="J149" t="str">
            <v>GA_CST_CT</v>
          </cell>
          <cell r="K149" t="str">
            <v>HR</v>
          </cell>
          <cell r="L149" t="str">
            <v>Human Resources</v>
          </cell>
        </row>
        <row r="150">
          <cell r="B150" t="str">
            <v>1050</v>
          </cell>
          <cell r="C150">
            <v>1000</v>
          </cell>
          <cell r="D150" t="str">
            <v>C360</v>
          </cell>
          <cell r="E150" t="str">
            <v>W</v>
          </cell>
          <cell r="F150" t="str">
            <v>Chris S.</v>
          </cell>
          <cell r="G150" t="str">
            <v>FACILITY SERVICES</v>
          </cell>
          <cell r="H150">
            <v>41640</v>
          </cell>
          <cell r="I150">
            <v>2958465</v>
          </cell>
          <cell r="J150" t="str">
            <v>GA_CST_CT</v>
          </cell>
          <cell r="K150" t="str">
            <v>HR</v>
          </cell>
          <cell r="L150" t="str">
            <v>Human Resources</v>
          </cell>
        </row>
        <row r="151">
          <cell r="B151" t="str">
            <v>1060</v>
          </cell>
          <cell r="C151">
            <v>1000</v>
          </cell>
          <cell r="D151" t="str">
            <v>C360</v>
          </cell>
          <cell r="E151" t="str">
            <v>W</v>
          </cell>
          <cell r="F151" t="str">
            <v>Chris S.</v>
          </cell>
          <cell r="G151" t="str">
            <v>INSURANCE</v>
          </cell>
          <cell r="H151">
            <v>41640</v>
          </cell>
          <cell r="I151">
            <v>2958465</v>
          </cell>
          <cell r="J151" t="str">
            <v>GA_CST_CT</v>
          </cell>
          <cell r="K151" t="str">
            <v>HR</v>
          </cell>
          <cell r="L151" t="str">
            <v>Human Resources</v>
          </cell>
        </row>
        <row r="152">
          <cell r="B152" t="str">
            <v>1070</v>
          </cell>
          <cell r="C152">
            <v>1000</v>
          </cell>
          <cell r="D152" t="str">
            <v>C360</v>
          </cell>
          <cell r="E152" t="str">
            <v>W</v>
          </cell>
          <cell r="F152" t="str">
            <v>Tommy S.</v>
          </cell>
          <cell r="G152" t="str">
            <v>OPERATIONS AND ENGIN</v>
          </cell>
          <cell r="H152">
            <v>41640</v>
          </cell>
          <cell r="I152">
            <v>2958465</v>
          </cell>
          <cell r="J152" t="str">
            <v>GA_CST_CT</v>
          </cell>
          <cell r="K152" t="str">
            <v>OPERATIONS</v>
          </cell>
          <cell r="L152" t="str">
            <v>Operations</v>
          </cell>
        </row>
        <row r="153">
          <cell r="B153" t="str">
            <v>1080</v>
          </cell>
          <cell r="C153">
            <v>1000</v>
          </cell>
          <cell r="D153" t="str">
            <v>C360</v>
          </cell>
          <cell r="E153" t="str">
            <v>W</v>
          </cell>
          <cell r="F153" t="str">
            <v>Mike M.</v>
          </cell>
          <cell r="G153" t="str">
            <v>COMMERCIAL</v>
          </cell>
          <cell r="H153">
            <v>41640</v>
          </cell>
          <cell r="I153">
            <v>2958465</v>
          </cell>
          <cell r="J153" t="str">
            <v>GA_CST_CT</v>
          </cell>
          <cell r="K153" t="str">
            <v>COMMERCIAL</v>
          </cell>
          <cell r="L153" t="str">
            <v>Commercial</v>
          </cell>
        </row>
        <row r="154">
          <cell r="B154" t="str">
            <v>1090</v>
          </cell>
          <cell r="C154">
            <v>1000</v>
          </cell>
          <cell r="D154" t="str">
            <v>C360</v>
          </cell>
          <cell r="E154" t="str">
            <v>W</v>
          </cell>
          <cell r="F154" t="str">
            <v>Ken H.</v>
          </cell>
          <cell r="G154" t="str">
            <v>ACCOUNTING</v>
          </cell>
          <cell r="H154">
            <v>41640</v>
          </cell>
          <cell r="I154">
            <v>2958465</v>
          </cell>
          <cell r="J154" t="str">
            <v>GA_CST_CT</v>
          </cell>
          <cell r="K154" t="str">
            <v>ACCT</v>
          </cell>
          <cell r="L154" t="str">
            <v>Accounting</v>
          </cell>
        </row>
        <row r="155">
          <cell r="B155" t="str">
            <v>1100</v>
          </cell>
          <cell r="C155">
            <v>1000</v>
          </cell>
          <cell r="D155" t="str">
            <v>C360</v>
          </cell>
          <cell r="E155" t="str">
            <v>W</v>
          </cell>
          <cell r="F155" t="str">
            <v>Ken H.</v>
          </cell>
          <cell r="G155" t="str">
            <v>TAX</v>
          </cell>
          <cell r="H155">
            <v>41640</v>
          </cell>
          <cell r="I155">
            <v>2958465</v>
          </cell>
          <cell r="J155" t="str">
            <v>GA_CST_CT</v>
          </cell>
          <cell r="K155" t="str">
            <v>ACCT</v>
          </cell>
          <cell r="L155" t="str">
            <v>Accounting</v>
          </cell>
        </row>
        <row r="156">
          <cell r="B156" t="str">
            <v>1110</v>
          </cell>
          <cell r="C156">
            <v>1000</v>
          </cell>
          <cell r="D156" t="str">
            <v>C360</v>
          </cell>
          <cell r="E156" t="str">
            <v>W</v>
          </cell>
          <cell r="F156" t="str">
            <v>Steve M.</v>
          </cell>
          <cell r="G156" t="str">
            <v>GOVERNANCE</v>
          </cell>
          <cell r="H156">
            <v>41640</v>
          </cell>
          <cell r="I156">
            <v>2958465</v>
          </cell>
          <cell r="J156" t="str">
            <v>GA_CST_CT</v>
          </cell>
          <cell r="K156" t="str">
            <v>LEGAL</v>
          </cell>
          <cell r="L156" t="str">
            <v>Legal</v>
          </cell>
        </row>
        <row r="157">
          <cell r="B157" t="str">
            <v>1120</v>
          </cell>
          <cell r="C157">
            <v>1000</v>
          </cell>
          <cell r="D157" t="str">
            <v>C360</v>
          </cell>
          <cell r="E157" t="str">
            <v>W</v>
          </cell>
          <cell r="F157" t="str">
            <v>Chris S.</v>
          </cell>
          <cell r="G157" t="str">
            <v>PUBLIC AFFAIRS</v>
          </cell>
          <cell r="H157">
            <v>41275</v>
          </cell>
          <cell r="I157">
            <v>2958465</v>
          </cell>
          <cell r="J157" t="str">
            <v>GA_CST_CT</v>
          </cell>
          <cell r="K157" t="str">
            <v>HR</v>
          </cell>
          <cell r="L157" t="str">
            <v>Human Resources</v>
          </cell>
        </row>
        <row r="158">
          <cell r="B158" t="str">
            <v>1999</v>
          </cell>
          <cell r="C158">
            <v>1000</v>
          </cell>
          <cell r="D158" t="str">
            <v>C360</v>
          </cell>
          <cell r="E158" t="str">
            <v>W</v>
          </cell>
          <cell r="F158" t="str">
            <v>Steve J.</v>
          </cell>
          <cell r="G158" t="str">
            <v>CORPORATE ALLOCATION</v>
          </cell>
          <cell r="H158">
            <v>42005</v>
          </cell>
          <cell r="I158">
            <v>2958465</v>
          </cell>
          <cell r="J158" t="str">
            <v>GA_CST_CT</v>
          </cell>
          <cell r="K158" t="str">
            <v>ACCT</v>
          </cell>
          <cell r="L158" t="str">
            <v>Executive</v>
          </cell>
        </row>
        <row r="159">
          <cell r="B159" t="str">
            <v>3000</v>
          </cell>
          <cell r="C159">
            <v>1000</v>
          </cell>
          <cell r="D159" t="str">
            <v>C360</v>
          </cell>
          <cell r="E159" t="str">
            <v>W</v>
          </cell>
          <cell r="F159" t="str">
            <v>Gary G.</v>
          </cell>
          <cell r="G159" t="str">
            <v>LINCOLN PARISH GATH</v>
          </cell>
          <cell r="H159">
            <v>41640</v>
          </cell>
          <cell r="I159">
            <v>2958465</v>
          </cell>
          <cell r="J159" t="str">
            <v>OM_CST_CT</v>
          </cell>
          <cell r="K159" t="str">
            <v>NORTH_LA</v>
          </cell>
          <cell r="L159" t="str">
            <v>North Lousiana</v>
          </cell>
        </row>
        <row r="160">
          <cell r="B160" t="str">
            <v>3100</v>
          </cell>
          <cell r="C160">
            <v>1000</v>
          </cell>
          <cell r="D160" t="str">
            <v>C360</v>
          </cell>
          <cell r="E160" t="str">
            <v>W</v>
          </cell>
          <cell r="F160" t="str">
            <v>Gary G.</v>
          </cell>
          <cell r="G160" t="str">
            <v>LINCOLN PARISH PROCE</v>
          </cell>
          <cell r="H160">
            <v>41640</v>
          </cell>
          <cell r="I160">
            <v>2958465</v>
          </cell>
          <cell r="J160" t="str">
            <v>OM_CST_CT</v>
          </cell>
          <cell r="K160" t="str">
            <v>NORTH_LA</v>
          </cell>
          <cell r="L160" t="str">
            <v>North Lousiana</v>
          </cell>
        </row>
        <row r="161">
          <cell r="B161" t="str">
            <v>3200</v>
          </cell>
          <cell r="C161">
            <v>1000</v>
          </cell>
          <cell r="D161" t="str">
            <v>C360</v>
          </cell>
          <cell r="E161" t="str">
            <v>W</v>
          </cell>
          <cell r="F161" t="str">
            <v>Gary G.</v>
          </cell>
          <cell r="G161" t="str">
            <v>LINCOLN PARISH NGL</v>
          </cell>
          <cell r="H161">
            <v>41640</v>
          </cell>
          <cell r="I161">
            <v>2958465</v>
          </cell>
          <cell r="J161" t="str">
            <v>OM_CST_CT</v>
          </cell>
          <cell r="K161" t="str">
            <v>NORTH_LA</v>
          </cell>
          <cell r="L161" t="str">
            <v>North Lousiana</v>
          </cell>
        </row>
        <row r="162">
          <cell r="B162" t="str">
            <v>3300</v>
          </cell>
          <cell r="C162">
            <v>1000</v>
          </cell>
          <cell r="D162" t="str">
            <v>C360</v>
          </cell>
          <cell r="E162" t="str">
            <v>W</v>
          </cell>
          <cell r="F162" t="str">
            <v>Gary G.</v>
          </cell>
          <cell r="G162" t="str">
            <v>LINCOLN PARISH RES</v>
          </cell>
          <cell r="H162">
            <v>41640</v>
          </cell>
          <cell r="I162">
            <v>2958465</v>
          </cell>
          <cell r="J162" t="str">
            <v>OM_CST_CT</v>
          </cell>
          <cell r="K162" t="str">
            <v>NORTH_LA</v>
          </cell>
          <cell r="L162" t="str">
            <v>North Lousiana</v>
          </cell>
        </row>
        <row r="163">
          <cell r="B163" t="str">
            <v>3400</v>
          </cell>
          <cell r="C163">
            <v>1000</v>
          </cell>
          <cell r="D163" t="str">
            <v>C360</v>
          </cell>
          <cell r="E163" t="str">
            <v>W</v>
          </cell>
          <cell r="F163" t="str">
            <v>Gary G.</v>
          </cell>
          <cell r="G163" t="str">
            <v>MT OLIVE PROC PLANT</v>
          </cell>
          <cell r="H163">
            <v>41640</v>
          </cell>
          <cell r="I163">
            <v>2958465</v>
          </cell>
          <cell r="J163" t="str">
            <v>OM_CST_CT</v>
          </cell>
          <cell r="K163" t="str">
            <v>NORTH_LA</v>
          </cell>
          <cell r="L163" t="str">
            <v>North Lousiana</v>
          </cell>
        </row>
        <row r="164">
          <cell r="B164" t="str">
            <v>3500</v>
          </cell>
          <cell r="C164">
            <v>1000</v>
          </cell>
          <cell r="D164" t="str">
            <v>C360</v>
          </cell>
          <cell r="E164" t="str">
            <v>W</v>
          </cell>
          <cell r="F164" t="str">
            <v>Gary G.</v>
          </cell>
          <cell r="G164" t="str">
            <v>MT OLIVE GATH SYSTEM</v>
          </cell>
          <cell r="H164">
            <v>41640</v>
          </cell>
          <cell r="I164">
            <v>2958465</v>
          </cell>
          <cell r="J164" t="str">
            <v>OM_CST_CT</v>
          </cell>
          <cell r="K164" t="str">
            <v>NORTH_LA</v>
          </cell>
          <cell r="L164" t="str">
            <v>North Lousiana</v>
          </cell>
        </row>
        <row r="165">
          <cell r="B165" t="str">
            <v>3600</v>
          </cell>
          <cell r="C165">
            <v>1000</v>
          </cell>
          <cell r="D165" t="str">
            <v>C360</v>
          </cell>
          <cell r="E165" t="str">
            <v>W</v>
          </cell>
          <cell r="F165" t="str">
            <v>Gary G.</v>
          </cell>
          <cell r="G165" t="str">
            <v>MT OLIVE NGL LINE</v>
          </cell>
          <cell r="H165">
            <v>41640</v>
          </cell>
          <cell r="I165">
            <v>2958465</v>
          </cell>
          <cell r="J165" t="str">
            <v>OM_CST_CT</v>
          </cell>
          <cell r="K165" t="str">
            <v>NORTH_LA</v>
          </cell>
          <cell r="L165" t="str">
            <v>North Lousiana</v>
          </cell>
        </row>
        <row r="166">
          <cell r="B166" t="str">
            <v>3700</v>
          </cell>
          <cell r="C166">
            <v>1000</v>
          </cell>
          <cell r="D166" t="str">
            <v>C360</v>
          </cell>
          <cell r="E166" t="str">
            <v>W</v>
          </cell>
          <cell r="F166" t="str">
            <v>Gary G.</v>
          </cell>
          <cell r="G166" t="str">
            <v>MT OLIVE RESIDUE LN</v>
          </cell>
          <cell r="H166">
            <v>41640</v>
          </cell>
          <cell r="I166">
            <v>2958465</v>
          </cell>
          <cell r="J166" t="str">
            <v>OM_CST_CT</v>
          </cell>
          <cell r="K166" t="str">
            <v>NORTH_LA</v>
          </cell>
          <cell r="L166" t="str">
            <v>North Lousiana</v>
          </cell>
        </row>
        <row r="167">
          <cell r="B167" t="str">
            <v>1000</v>
          </cell>
          <cell r="C167">
            <v>1000</v>
          </cell>
          <cell r="D167" t="str">
            <v>C370</v>
          </cell>
          <cell r="E167" t="str">
            <v>W</v>
          </cell>
          <cell r="F167" t="str">
            <v>Steve J.</v>
          </cell>
          <cell r="G167" t="str">
            <v>EXECUTIVE</v>
          </cell>
          <cell r="H167">
            <v>41640</v>
          </cell>
          <cell r="I167">
            <v>2958465</v>
          </cell>
          <cell r="J167" t="str">
            <v>GA_CST_CT</v>
          </cell>
          <cell r="K167" t="str">
            <v>EXEC</v>
          </cell>
          <cell r="L167" t="str">
            <v>Executive</v>
          </cell>
        </row>
        <row r="168">
          <cell r="B168" t="str">
            <v>1010</v>
          </cell>
          <cell r="C168">
            <v>1000</v>
          </cell>
          <cell r="D168" t="str">
            <v>C370</v>
          </cell>
          <cell r="E168" t="str">
            <v>W</v>
          </cell>
          <cell r="F168" t="str">
            <v>Chris S.</v>
          </cell>
          <cell r="G168" t="str">
            <v>HUMAN RESOURCES</v>
          </cell>
          <cell r="H168">
            <v>41640</v>
          </cell>
          <cell r="I168">
            <v>2958465</v>
          </cell>
          <cell r="J168" t="str">
            <v>GA_CST_CT</v>
          </cell>
          <cell r="K168" t="str">
            <v>HR</v>
          </cell>
          <cell r="L168" t="str">
            <v>Human Resources</v>
          </cell>
        </row>
        <row r="169">
          <cell r="B169" t="str">
            <v>1015</v>
          </cell>
          <cell r="C169">
            <v>1000</v>
          </cell>
          <cell r="D169" t="str">
            <v>C370</v>
          </cell>
          <cell r="E169" t="str">
            <v>W</v>
          </cell>
          <cell r="F169" t="str">
            <v>Chris S.</v>
          </cell>
          <cell r="G169" t="str">
            <v>HR BENEFITS &amp; BONUS</v>
          </cell>
          <cell r="H169">
            <v>41640</v>
          </cell>
          <cell r="I169">
            <v>2958465</v>
          </cell>
          <cell r="J169" t="str">
            <v>GA_CST_CT</v>
          </cell>
          <cell r="K169" t="str">
            <v>HR</v>
          </cell>
          <cell r="L169" t="str">
            <v>Human Resources</v>
          </cell>
        </row>
        <row r="170">
          <cell r="B170" t="str">
            <v>1020</v>
          </cell>
          <cell r="C170">
            <v>1000</v>
          </cell>
          <cell r="D170" t="str">
            <v>C370</v>
          </cell>
          <cell r="E170" t="str">
            <v>W</v>
          </cell>
          <cell r="F170" t="str">
            <v>Steve M.</v>
          </cell>
          <cell r="G170" t="str">
            <v>LEGAL</v>
          </cell>
          <cell r="H170">
            <v>41640</v>
          </cell>
          <cell r="I170">
            <v>2958465</v>
          </cell>
          <cell r="J170" t="str">
            <v>GA_CST_CT</v>
          </cell>
          <cell r="K170" t="str">
            <v>LEGAL</v>
          </cell>
          <cell r="L170" t="str">
            <v>Legal</v>
          </cell>
        </row>
        <row r="171">
          <cell r="B171" t="str">
            <v>1030</v>
          </cell>
          <cell r="C171">
            <v>1000</v>
          </cell>
          <cell r="D171" t="str">
            <v>C370</v>
          </cell>
          <cell r="E171" t="str">
            <v>W</v>
          </cell>
          <cell r="F171" t="str">
            <v>Andrejka B.</v>
          </cell>
          <cell r="G171" t="str">
            <v>FINANCE</v>
          </cell>
          <cell r="H171">
            <v>41640</v>
          </cell>
          <cell r="I171">
            <v>2958465</v>
          </cell>
          <cell r="J171" t="str">
            <v>GA_CST_CT</v>
          </cell>
          <cell r="K171" t="str">
            <v>FINANCE</v>
          </cell>
          <cell r="L171" t="str">
            <v>Finance</v>
          </cell>
        </row>
        <row r="172">
          <cell r="B172" t="str">
            <v>1040</v>
          </cell>
          <cell r="C172">
            <v>1000</v>
          </cell>
          <cell r="D172" t="str">
            <v>C370</v>
          </cell>
          <cell r="E172" t="str">
            <v>W</v>
          </cell>
          <cell r="F172" t="str">
            <v>Chris S.</v>
          </cell>
          <cell r="G172" t="str">
            <v>IT</v>
          </cell>
          <cell r="H172">
            <v>41640</v>
          </cell>
          <cell r="I172">
            <v>2958465</v>
          </cell>
          <cell r="J172" t="str">
            <v>GA_CST_CT</v>
          </cell>
          <cell r="K172" t="str">
            <v>HR</v>
          </cell>
          <cell r="L172" t="str">
            <v>Human Resources</v>
          </cell>
        </row>
        <row r="173">
          <cell r="B173" t="str">
            <v>1050</v>
          </cell>
          <cell r="C173">
            <v>1000</v>
          </cell>
          <cell r="D173" t="str">
            <v>C370</v>
          </cell>
          <cell r="E173" t="str">
            <v>W</v>
          </cell>
          <cell r="F173" t="str">
            <v>Chris S.</v>
          </cell>
          <cell r="G173" t="str">
            <v>FACILITY SERVICES</v>
          </cell>
          <cell r="H173">
            <v>41640</v>
          </cell>
          <cell r="I173">
            <v>2958465</v>
          </cell>
          <cell r="J173" t="str">
            <v>GA_CST_CT</v>
          </cell>
          <cell r="K173" t="str">
            <v>HR</v>
          </cell>
          <cell r="L173" t="str">
            <v>Human Resources</v>
          </cell>
        </row>
        <row r="174">
          <cell r="B174" t="str">
            <v>1060</v>
          </cell>
          <cell r="C174">
            <v>1000</v>
          </cell>
          <cell r="D174" t="str">
            <v>C370</v>
          </cell>
          <cell r="E174" t="str">
            <v>W</v>
          </cell>
          <cell r="F174" t="str">
            <v>Chris S.</v>
          </cell>
          <cell r="G174" t="str">
            <v>INSURANCE</v>
          </cell>
          <cell r="H174">
            <v>41640</v>
          </cell>
          <cell r="I174">
            <v>2958465</v>
          </cell>
          <cell r="J174" t="str">
            <v>GA_CST_CT</v>
          </cell>
          <cell r="K174" t="str">
            <v>HR</v>
          </cell>
          <cell r="L174" t="str">
            <v>Human Resources</v>
          </cell>
        </row>
        <row r="175">
          <cell r="B175" t="str">
            <v>1070</v>
          </cell>
          <cell r="C175">
            <v>1000</v>
          </cell>
          <cell r="D175" t="str">
            <v>C370</v>
          </cell>
          <cell r="E175" t="str">
            <v>W</v>
          </cell>
          <cell r="F175" t="str">
            <v>Tommy S.</v>
          </cell>
          <cell r="G175" t="str">
            <v>OPERATIONS AND ENGIN</v>
          </cell>
          <cell r="H175">
            <v>41640</v>
          </cell>
          <cell r="I175">
            <v>2958465</v>
          </cell>
          <cell r="J175" t="str">
            <v>GA_CST_CT</v>
          </cell>
          <cell r="K175" t="str">
            <v>OPERATIONS</v>
          </cell>
          <cell r="L175" t="str">
            <v>Operations</v>
          </cell>
        </row>
        <row r="176">
          <cell r="B176" t="str">
            <v>1080</v>
          </cell>
          <cell r="C176">
            <v>1000</v>
          </cell>
          <cell r="D176" t="str">
            <v>C370</v>
          </cell>
          <cell r="E176" t="str">
            <v>W</v>
          </cell>
          <cell r="F176" t="str">
            <v>Mike M.</v>
          </cell>
          <cell r="G176" t="str">
            <v>COMMERCIAL</v>
          </cell>
          <cell r="H176">
            <v>41640</v>
          </cell>
          <cell r="I176">
            <v>2958465</v>
          </cell>
          <cell r="J176" t="str">
            <v>GA_CST_CT</v>
          </cell>
          <cell r="K176" t="str">
            <v>COMMERCIAL</v>
          </cell>
          <cell r="L176" t="str">
            <v>Commercial</v>
          </cell>
        </row>
        <row r="177">
          <cell r="B177" t="str">
            <v>1090</v>
          </cell>
          <cell r="C177">
            <v>1000</v>
          </cell>
          <cell r="D177" t="str">
            <v>C370</v>
          </cell>
          <cell r="E177" t="str">
            <v>W</v>
          </cell>
          <cell r="F177" t="str">
            <v>Ken H.</v>
          </cell>
          <cell r="G177" t="str">
            <v>ACCOUNTING</v>
          </cell>
          <cell r="H177">
            <v>41640</v>
          </cell>
          <cell r="I177">
            <v>2958465</v>
          </cell>
          <cell r="J177" t="str">
            <v>GA_CST_CT</v>
          </cell>
          <cell r="K177" t="str">
            <v>ACCT</v>
          </cell>
          <cell r="L177" t="str">
            <v>Accounting</v>
          </cell>
        </row>
        <row r="178">
          <cell r="B178" t="str">
            <v>1100</v>
          </cell>
          <cell r="C178">
            <v>1000</v>
          </cell>
          <cell r="D178" t="str">
            <v>C370</v>
          </cell>
          <cell r="E178" t="str">
            <v>W</v>
          </cell>
          <cell r="F178" t="str">
            <v>Ken H.</v>
          </cell>
          <cell r="G178" t="str">
            <v>TAX</v>
          </cell>
          <cell r="H178">
            <v>41640</v>
          </cell>
          <cell r="I178">
            <v>2958465</v>
          </cell>
          <cell r="J178" t="str">
            <v>GA_CST_CT</v>
          </cell>
          <cell r="K178" t="str">
            <v>ACCT</v>
          </cell>
          <cell r="L178" t="str">
            <v>Accounting</v>
          </cell>
        </row>
        <row r="179">
          <cell r="B179" t="str">
            <v>1110</v>
          </cell>
          <cell r="C179">
            <v>1000</v>
          </cell>
          <cell r="D179" t="str">
            <v>C370</v>
          </cell>
          <cell r="E179" t="str">
            <v>W</v>
          </cell>
          <cell r="F179" t="str">
            <v>Steve M.</v>
          </cell>
          <cell r="G179" t="str">
            <v>GOVERNANCE</v>
          </cell>
          <cell r="H179">
            <v>41640</v>
          </cell>
          <cell r="I179">
            <v>2958465</v>
          </cell>
          <cell r="J179" t="str">
            <v>GA_CST_CT</v>
          </cell>
          <cell r="K179" t="str">
            <v>LEGAL</v>
          </cell>
          <cell r="L179" t="str">
            <v>Legal</v>
          </cell>
        </row>
        <row r="180">
          <cell r="B180" t="str">
            <v>1120</v>
          </cell>
          <cell r="C180">
            <v>1000</v>
          </cell>
          <cell r="D180" t="str">
            <v>C370</v>
          </cell>
          <cell r="E180" t="str">
            <v>W</v>
          </cell>
          <cell r="F180" t="str">
            <v>Chris S.</v>
          </cell>
          <cell r="G180" t="str">
            <v>PUBLIC AFFAIRS</v>
          </cell>
          <cell r="H180">
            <v>41275</v>
          </cell>
          <cell r="I180">
            <v>2958465</v>
          </cell>
          <cell r="J180" t="str">
            <v>GA_CST_CT</v>
          </cell>
          <cell r="K180" t="str">
            <v>HR</v>
          </cell>
          <cell r="L180" t="str">
            <v>Human Resources</v>
          </cell>
        </row>
        <row r="181">
          <cell r="B181" t="str">
            <v>1999</v>
          </cell>
          <cell r="C181">
            <v>1000</v>
          </cell>
          <cell r="D181" t="str">
            <v>C370</v>
          </cell>
          <cell r="E181" t="str">
            <v>W</v>
          </cell>
          <cell r="F181" t="str">
            <v>Steve J.</v>
          </cell>
          <cell r="G181" t="str">
            <v>CORPORATE ALLOCATION</v>
          </cell>
          <cell r="H181">
            <v>42005</v>
          </cell>
          <cell r="I181">
            <v>2958465</v>
          </cell>
          <cell r="J181" t="str">
            <v>GA_CST_CT</v>
          </cell>
          <cell r="K181" t="str">
            <v>ACCT</v>
          </cell>
          <cell r="L181" t="str">
            <v>Executive</v>
          </cell>
        </row>
        <row r="182">
          <cell r="B182" t="str">
            <v>3000</v>
          </cell>
          <cell r="C182">
            <v>1000</v>
          </cell>
          <cell r="D182" t="str">
            <v>C370</v>
          </cell>
          <cell r="E182" t="str">
            <v>W</v>
          </cell>
          <cell r="F182" t="str">
            <v>Gary G.</v>
          </cell>
          <cell r="G182" t="str">
            <v>LINCOLN PARISH GATH</v>
          </cell>
          <cell r="H182">
            <v>41640</v>
          </cell>
          <cell r="I182">
            <v>2958465</v>
          </cell>
          <cell r="J182" t="str">
            <v>OM_CST_CT</v>
          </cell>
          <cell r="K182" t="str">
            <v>NORTH_LA</v>
          </cell>
          <cell r="L182" t="str">
            <v>North Lousiana</v>
          </cell>
        </row>
        <row r="183">
          <cell r="B183" t="str">
            <v>3100</v>
          </cell>
          <cell r="C183">
            <v>1000</v>
          </cell>
          <cell r="D183" t="str">
            <v>C370</v>
          </cell>
          <cell r="E183" t="str">
            <v>W</v>
          </cell>
          <cell r="F183" t="str">
            <v>Gary G.</v>
          </cell>
          <cell r="G183" t="str">
            <v>LINCOLN PARISH PROCE</v>
          </cell>
          <cell r="H183">
            <v>41640</v>
          </cell>
          <cell r="I183">
            <v>2958465</v>
          </cell>
          <cell r="J183" t="str">
            <v>OM_CST_CT</v>
          </cell>
          <cell r="K183" t="str">
            <v>NORTH_LA</v>
          </cell>
          <cell r="L183" t="str">
            <v>North Lousiana</v>
          </cell>
        </row>
        <row r="184">
          <cell r="B184" t="str">
            <v>3200</v>
          </cell>
          <cell r="C184">
            <v>1000</v>
          </cell>
          <cell r="D184" t="str">
            <v>C370</v>
          </cell>
          <cell r="E184" t="str">
            <v>W</v>
          </cell>
          <cell r="F184" t="str">
            <v>Gary G.</v>
          </cell>
          <cell r="G184" t="str">
            <v>LINCOLN PARISH NGL</v>
          </cell>
          <cell r="H184">
            <v>41640</v>
          </cell>
          <cell r="I184">
            <v>2958465</v>
          </cell>
          <cell r="J184" t="str">
            <v>OM_CST_CT</v>
          </cell>
          <cell r="K184" t="str">
            <v>NORTH_LA</v>
          </cell>
          <cell r="L184" t="str">
            <v>North Lousiana</v>
          </cell>
        </row>
        <row r="185">
          <cell r="B185" t="str">
            <v>3300</v>
          </cell>
          <cell r="C185">
            <v>1000</v>
          </cell>
          <cell r="D185" t="str">
            <v>C370</v>
          </cell>
          <cell r="E185" t="str">
            <v>W</v>
          </cell>
          <cell r="F185" t="str">
            <v>Gary G.</v>
          </cell>
          <cell r="G185" t="str">
            <v>LINCOLN PARISH RES</v>
          </cell>
          <cell r="H185">
            <v>41640</v>
          </cell>
          <cell r="I185">
            <v>2958465</v>
          </cell>
          <cell r="J185" t="str">
            <v>OM_CST_CT</v>
          </cell>
          <cell r="K185" t="str">
            <v>NORTH_LA</v>
          </cell>
          <cell r="L185" t="str">
            <v>North Lousiana</v>
          </cell>
        </row>
        <row r="186">
          <cell r="B186" t="str">
            <v>3400</v>
          </cell>
          <cell r="C186">
            <v>1000</v>
          </cell>
          <cell r="D186" t="str">
            <v>C370</v>
          </cell>
          <cell r="E186" t="str">
            <v>W</v>
          </cell>
          <cell r="F186" t="str">
            <v>Gary G.</v>
          </cell>
          <cell r="G186" t="str">
            <v>MT OLIVE PROC PLANT</v>
          </cell>
          <cell r="H186">
            <v>41640</v>
          </cell>
          <cell r="I186">
            <v>2958465</v>
          </cell>
          <cell r="J186" t="str">
            <v>OM_CST_CT</v>
          </cell>
          <cell r="K186" t="str">
            <v>NORTH_LA</v>
          </cell>
          <cell r="L186" t="str">
            <v>North Lousiana</v>
          </cell>
        </row>
        <row r="187">
          <cell r="B187" t="str">
            <v>3500</v>
          </cell>
          <cell r="C187">
            <v>1000</v>
          </cell>
          <cell r="D187" t="str">
            <v>C370</v>
          </cell>
          <cell r="E187" t="str">
            <v>W</v>
          </cell>
          <cell r="F187" t="str">
            <v>Gary G.</v>
          </cell>
          <cell r="G187" t="str">
            <v>MT OLIVE GATH SYSTEM</v>
          </cell>
          <cell r="H187">
            <v>41640</v>
          </cell>
          <cell r="I187">
            <v>2958465</v>
          </cell>
          <cell r="J187" t="str">
            <v>OM_CST_CT</v>
          </cell>
          <cell r="K187" t="str">
            <v>NORTH_LA</v>
          </cell>
          <cell r="L187" t="str">
            <v>North Lousiana</v>
          </cell>
        </row>
        <row r="188">
          <cell r="B188" t="str">
            <v>3600</v>
          </cell>
          <cell r="C188">
            <v>1000</v>
          </cell>
          <cell r="D188" t="str">
            <v>C370</v>
          </cell>
          <cell r="E188" t="str">
            <v>W</v>
          </cell>
          <cell r="F188" t="str">
            <v>Gary G.</v>
          </cell>
          <cell r="G188" t="str">
            <v>MT OLIVE NGL LINE</v>
          </cell>
          <cell r="H188">
            <v>41640</v>
          </cell>
          <cell r="I188">
            <v>2958465</v>
          </cell>
          <cell r="J188" t="str">
            <v>OM_CST_CT</v>
          </cell>
          <cell r="K188" t="str">
            <v>NORTH_LA</v>
          </cell>
          <cell r="L188" t="str">
            <v>North Lousiana</v>
          </cell>
        </row>
        <row r="189">
          <cell r="B189" t="str">
            <v>3700</v>
          </cell>
          <cell r="C189">
            <v>1000</v>
          </cell>
          <cell r="D189" t="str">
            <v>C370</v>
          </cell>
          <cell r="E189" t="str">
            <v>W</v>
          </cell>
          <cell r="F189" t="str">
            <v>Gary G.</v>
          </cell>
          <cell r="G189" t="str">
            <v>MT OLIVE RESIDUE LN</v>
          </cell>
          <cell r="H189">
            <v>41640</v>
          </cell>
          <cell r="I189">
            <v>2958465</v>
          </cell>
          <cell r="J189" t="str">
            <v>OM_CST_CT</v>
          </cell>
          <cell r="K189" t="str">
            <v>NORTH_LA</v>
          </cell>
          <cell r="L189" t="str">
            <v>North Lousiana</v>
          </cell>
        </row>
        <row r="190">
          <cell r="B190" t="str">
            <v>1000</v>
          </cell>
          <cell r="C190">
            <v>1000</v>
          </cell>
          <cell r="D190" t="str">
            <v>C380</v>
          </cell>
          <cell r="E190" t="str">
            <v>W</v>
          </cell>
          <cell r="F190" t="str">
            <v>Steve J.</v>
          </cell>
          <cell r="G190" t="str">
            <v>EXECUTIVE</v>
          </cell>
          <cell r="H190">
            <v>41640</v>
          </cell>
          <cell r="I190">
            <v>2958465</v>
          </cell>
          <cell r="J190" t="str">
            <v>GA_CST_CT</v>
          </cell>
          <cell r="K190" t="str">
            <v>EXEC</v>
          </cell>
          <cell r="L190" t="str">
            <v>Executive</v>
          </cell>
        </row>
        <row r="191">
          <cell r="B191" t="str">
            <v>1010</v>
          </cell>
          <cell r="C191">
            <v>1000</v>
          </cell>
          <cell r="D191" t="str">
            <v>C380</v>
          </cell>
          <cell r="E191" t="str">
            <v>W</v>
          </cell>
          <cell r="F191" t="str">
            <v>Chris S.</v>
          </cell>
          <cell r="G191" t="str">
            <v>HUMAN RESOURCES</v>
          </cell>
          <cell r="H191">
            <v>41640</v>
          </cell>
          <cell r="I191">
            <v>2958465</v>
          </cell>
          <cell r="J191" t="str">
            <v>GA_CST_CT</v>
          </cell>
          <cell r="K191" t="str">
            <v>HR</v>
          </cell>
          <cell r="L191" t="str">
            <v>Human Resources</v>
          </cell>
        </row>
        <row r="192">
          <cell r="B192" t="str">
            <v>1015</v>
          </cell>
          <cell r="C192">
            <v>1000</v>
          </cell>
          <cell r="D192" t="str">
            <v>C380</v>
          </cell>
          <cell r="E192" t="str">
            <v>W</v>
          </cell>
          <cell r="F192" t="str">
            <v>Chris S.</v>
          </cell>
          <cell r="G192" t="str">
            <v>HR BENEFITS &amp; BONUS</v>
          </cell>
          <cell r="H192">
            <v>41640</v>
          </cell>
          <cell r="I192">
            <v>2958465</v>
          </cell>
          <cell r="J192" t="str">
            <v>GA_CST_CT</v>
          </cell>
          <cell r="K192" t="str">
            <v>HR</v>
          </cell>
          <cell r="L192" t="str">
            <v>Human Resources</v>
          </cell>
        </row>
        <row r="193">
          <cell r="B193" t="str">
            <v>1020</v>
          </cell>
          <cell r="C193">
            <v>1000</v>
          </cell>
          <cell r="D193" t="str">
            <v>C380</v>
          </cell>
          <cell r="E193" t="str">
            <v>W</v>
          </cell>
          <cell r="F193" t="str">
            <v>Steve M.</v>
          </cell>
          <cell r="G193" t="str">
            <v>LEGAL</v>
          </cell>
          <cell r="H193">
            <v>41640</v>
          </cell>
          <cell r="I193">
            <v>2958465</v>
          </cell>
          <cell r="J193" t="str">
            <v>GA_CST_CT</v>
          </cell>
          <cell r="K193" t="str">
            <v>LEGAL</v>
          </cell>
          <cell r="L193" t="str">
            <v>Legal</v>
          </cell>
        </row>
        <row r="194">
          <cell r="B194" t="str">
            <v>1030</v>
          </cell>
          <cell r="C194">
            <v>1000</v>
          </cell>
          <cell r="D194" t="str">
            <v>C380</v>
          </cell>
          <cell r="E194" t="str">
            <v>W</v>
          </cell>
          <cell r="F194" t="str">
            <v>Andrejka B.</v>
          </cell>
          <cell r="G194" t="str">
            <v>FINANCE</v>
          </cell>
          <cell r="H194">
            <v>41640</v>
          </cell>
          <cell r="I194">
            <v>2958465</v>
          </cell>
          <cell r="J194" t="str">
            <v>GA_CST_CT</v>
          </cell>
          <cell r="K194" t="str">
            <v>FINANCE</v>
          </cell>
          <cell r="L194" t="str">
            <v>Finance</v>
          </cell>
        </row>
        <row r="195">
          <cell r="B195" t="str">
            <v>1040</v>
          </cell>
          <cell r="C195">
            <v>1000</v>
          </cell>
          <cell r="D195" t="str">
            <v>C380</v>
          </cell>
          <cell r="E195" t="str">
            <v>W</v>
          </cell>
          <cell r="F195" t="str">
            <v>Chris S.</v>
          </cell>
          <cell r="G195" t="str">
            <v>IT</v>
          </cell>
          <cell r="H195">
            <v>41640</v>
          </cell>
          <cell r="I195">
            <v>2958465</v>
          </cell>
          <cell r="J195" t="str">
            <v>GA_CST_CT</v>
          </cell>
          <cell r="K195" t="str">
            <v>HR</v>
          </cell>
          <cell r="L195" t="str">
            <v>Human Resources</v>
          </cell>
        </row>
        <row r="196">
          <cell r="B196" t="str">
            <v>1050</v>
          </cell>
          <cell r="C196">
            <v>1000</v>
          </cell>
          <cell r="D196" t="str">
            <v>C380</v>
          </cell>
          <cell r="E196" t="str">
            <v>W</v>
          </cell>
          <cell r="F196" t="str">
            <v>Chris S.</v>
          </cell>
          <cell r="G196" t="str">
            <v>FACILITY SERVICES</v>
          </cell>
          <cell r="H196">
            <v>41640</v>
          </cell>
          <cell r="I196">
            <v>2958465</v>
          </cell>
          <cell r="J196" t="str">
            <v>GA_CST_CT</v>
          </cell>
          <cell r="K196" t="str">
            <v>HR</v>
          </cell>
          <cell r="L196" t="str">
            <v>Human Resources</v>
          </cell>
        </row>
        <row r="197">
          <cell r="B197" t="str">
            <v>1060</v>
          </cell>
          <cell r="C197">
            <v>1000</v>
          </cell>
          <cell r="D197" t="str">
            <v>C380</v>
          </cell>
          <cell r="E197" t="str">
            <v>W</v>
          </cell>
          <cell r="F197" t="str">
            <v>Chris S.</v>
          </cell>
          <cell r="G197" t="str">
            <v>INSURANCE</v>
          </cell>
          <cell r="H197">
            <v>41640</v>
          </cell>
          <cell r="I197">
            <v>2958465</v>
          </cell>
          <cell r="J197" t="str">
            <v>GA_CST_CT</v>
          </cell>
          <cell r="K197" t="str">
            <v>HR</v>
          </cell>
          <cell r="L197" t="str">
            <v>Human Resources</v>
          </cell>
        </row>
        <row r="198">
          <cell r="B198" t="str">
            <v>1070</v>
          </cell>
          <cell r="C198">
            <v>1000</v>
          </cell>
          <cell r="D198" t="str">
            <v>C380</v>
          </cell>
          <cell r="E198" t="str">
            <v>W</v>
          </cell>
          <cell r="F198" t="str">
            <v>Tommy S.</v>
          </cell>
          <cell r="G198" t="str">
            <v>OPERATIONS AND ENGIN</v>
          </cell>
          <cell r="H198">
            <v>41640</v>
          </cell>
          <cell r="I198">
            <v>2958465</v>
          </cell>
          <cell r="J198" t="str">
            <v>GA_CST_CT</v>
          </cell>
          <cell r="K198" t="str">
            <v>OPERATIONS</v>
          </cell>
          <cell r="L198" t="str">
            <v>Operations</v>
          </cell>
        </row>
        <row r="199">
          <cell r="B199" t="str">
            <v>1080</v>
          </cell>
          <cell r="C199">
            <v>1000</v>
          </cell>
          <cell r="D199" t="str">
            <v>C380</v>
          </cell>
          <cell r="E199" t="str">
            <v>W</v>
          </cell>
          <cell r="F199" t="str">
            <v>Mike M.</v>
          </cell>
          <cell r="G199" t="str">
            <v>COMMERCIAL</v>
          </cell>
          <cell r="H199">
            <v>41640</v>
          </cell>
          <cell r="I199">
            <v>2958465</v>
          </cell>
          <cell r="J199" t="str">
            <v>GA_CST_CT</v>
          </cell>
          <cell r="K199" t="str">
            <v>COMMERCIAL</v>
          </cell>
          <cell r="L199" t="str">
            <v>Commercial</v>
          </cell>
        </row>
        <row r="200">
          <cell r="B200" t="str">
            <v>1090</v>
          </cell>
          <cell r="C200">
            <v>1000</v>
          </cell>
          <cell r="D200" t="str">
            <v>C380</v>
          </cell>
          <cell r="E200" t="str">
            <v>W</v>
          </cell>
          <cell r="F200" t="str">
            <v>Ken H.</v>
          </cell>
          <cell r="G200" t="str">
            <v>ACCOUNTING</v>
          </cell>
          <cell r="H200">
            <v>41640</v>
          </cell>
          <cell r="I200">
            <v>2958465</v>
          </cell>
          <cell r="J200" t="str">
            <v>GA_CST_CT</v>
          </cell>
          <cell r="K200" t="str">
            <v>ACCT</v>
          </cell>
          <cell r="L200" t="str">
            <v>Accounting</v>
          </cell>
        </row>
        <row r="201">
          <cell r="B201" t="str">
            <v>1100</v>
          </cell>
          <cell r="C201">
            <v>1000</v>
          </cell>
          <cell r="D201" t="str">
            <v>C380</v>
          </cell>
          <cell r="E201" t="str">
            <v>W</v>
          </cell>
          <cell r="F201" t="str">
            <v>Ken H.</v>
          </cell>
          <cell r="G201" t="str">
            <v>TAX</v>
          </cell>
          <cell r="H201">
            <v>41640</v>
          </cell>
          <cell r="I201">
            <v>2958465</v>
          </cell>
          <cell r="J201" t="str">
            <v>GA_CST_CT</v>
          </cell>
          <cell r="K201" t="str">
            <v>ACCT</v>
          </cell>
          <cell r="L201" t="str">
            <v>Accounting</v>
          </cell>
        </row>
        <row r="202">
          <cell r="B202" t="str">
            <v>1110</v>
          </cell>
          <cell r="C202">
            <v>1000</v>
          </cell>
          <cell r="D202" t="str">
            <v>C380</v>
          </cell>
          <cell r="E202" t="str">
            <v>W</v>
          </cell>
          <cell r="F202" t="str">
            <v>Steve M.</v>
          </cell>
          <cell r="G202" t="str">
            <v>GOVERNANCE</v>
          </cell>
          <cell r="H202">
            <v>41640</v>
          </cell>
          <cell r="I202">
            <v>2958465</v>
          </cell>
          <cell r="J202" t="str">
            <v>GA_CST_CT</v>
          </cell>
          <cell r="K202" t="str">
            <v>LEGAL</v>
          </cell>
          <cell r="L202" t="str">
            <v>Legal</v>
          </cell>
        </row>
        <row r="203">
          <cell r="B203" t="str">
            <v>1120</v>
          </cell>
          <cell r="C203">
            <v>1000</v>
          </cell>
          <cell r="D203" t="str">
            <v>C380</v>
          </cell>
          <cell r="E203" t="str">
            <v>W</v>
          </cell>
          <cell r="F203" t="str">
            <v>Chris S.</v>
          </cell>
          <cell r="G203" t="str">
            <v>PUBLIC AFFAIRS</v>
          </cell>
          <cell r="H203">
            <v>41275</v>
          </cell>
          <cell r="I203">
            <v>2958465</v>
          </cell>
          <cell r="J203" t="str">
            <v>GA_CST_CT</v>
          </cell>
          <cell r="K203" t="str">
            <v>HR</v>
          </cell>
          <cell r="L203" t="str">
            <v>Human Resources</v>
          </cell>
        </row>
        <row r="204">
          <cell r="B204" t="str">
            <v>3000</v>
          </cell>
          <cell r="C204">
            <v>1000</v>
          </cell>
          <cell r="D204" t="str">
            <v>C380</v>
          </cell>
          <cell r="E204" t="str">
            <v>W</v>
          </cell>
          <cell r="F204" t="str">
            <v>Gary G.</v>
          </cell>
          <cell r="G204" t="str">
            <v>LINCOLN PARISH GATH</v>
          </cell>
          <cell r="H204">
            <v>41640</v>
          </cell>
          <cell r="I204">
            <v>2958465</v>
          </cell>
          <cell r="J204" t="str">
            <v>OM_CST_CT</v>
          </cell>
          <cell r="K204" t="str">
            <v>NORTH_LA</v>
          </cell>
          <cell r="L204" t="str">
            <v>North Lousiana</v>
          </cell>
        </row>
        <row r="205">
          <cell r="B205" t="str">
            <v>3100</v>
          </cell>
          <cell r="C205">
            <v>1000</v>
          </cell>
          <cell r="D205" t="str">
            <v>C380</v>
          </cell>
          <cell r="E205" t="str">
            <v>W</v>
          </cell>
          <cell r="F205" t="str">
            <v>Gary G.</v>
          </cell>
          <cell r="G205" t="str">
            <v>LINCOLN PARISH PROCE</v>
          </cell>
          <cell r="H205">
            <v>41640</v>
          </cell>
          <cell r="I205">
            <v>2958465</v>
          </cell>
          <cell r="J205" t="str">
            <v>OM_CST_CT</v>
          </cell>
          <cell r="K205" t="str">
            <v>NORTH_LA</v>
          </cell>
          <cell r="L205" t="str">
            <v>North Lousiana</v>
          </cell>
        </row>
        <row r="206">
          <cell r="B206" t="str">
            <v>3200</v>
          </cell>
          <cell r="C206">
            <v>1000</v>
          </cell>
          <cell r="D206" t="str">
            <v>C380</v>
          </cell>
          <cell r="E206" t="str">
            <v>W</v>
          </cell>
          <cell r="F206" t="str">
            <v>Gary G.</v>
          </cell>
          <cell r="G206" t="str">
            <v>LINCOLN PARISH NGL</v>
          </cell>
          <cell r="H206">
            <v>41640</v>
          </cell>
          <cell r="I206">
            <v>2958465</v>
          </cell>
          <cell r="J206" t="str">
            <v>OM_CST_CT</v>
          </cell>
          <cell r="K206" t="str">
            <v>NORTH_LA</v>
          </cell>
          <cell r="L206" t="str">
            <v>North Lousiana</v>
          </cell>
        </row>
        <row r="207">
          <cell r="B207" t="str">
            <v>3300</v>
          </cell>
          <cell r="C207">
            <v>1000</v>
          </cell>
          <cell r="D207" t="str">
            <v>C380</v>
          </cell>
          <cell r="E207" t="str">
            <v>W</v>
          </cell>
          <cell r="F207" t="str">
            <v>Gary G.</v>
          </cell>
          <cell r="G207" t="str">
            <v>LINCOLN PARISH RES</v>
          </cell>
          <cell r="H207">
            <v>41640</v>
          </cell>
          <cell r="I207">
            <v>2958465</v>
          </cell>
          <cell r="J207" t="str">
            <v>OM_CST_CT</v>
          </cell>
          <cell r="K207" t="str">
            <v>NORTH_LA</v>
          </cell>
          <cell r="L207" t="str">
            <v>North Lousiana</v>
          </cell>
        </row>
        <row r="208">
          <cell r="B208" t="str">
            <v>3400</v>
          </cell>
          <cell r="C208">
            <v>1000</v>
          </cell>
          <cell r="D208" t="str">
            <v>C380</v>
          </cell>
          <cell r="E208" t="str">
            <v>W</v>
          </cell>
          <cell r="F208" t="str">
            <v>Gary G.</v>
          </cell>
          <cell r="G208" t="str">
            <v>MT OLIVE PROC PLANT</v>
          </cell>
          <cell r="H208">
            <v>41640</v>
          </cell>
          <cell r="I208">
            <v>2958465</v>
          </cell>
          <cell r="J208" t="str">
            <v>OM_CST_CT</v>
          </cell>
          <cell r="K208" t="str">
            <v>NORTH_LA</v>
          </cell>
          <cell r="L208" t="str">
            <v>North Lousiana</v>
          </cell>
        </row>
        <row r="209">
          <cell r="B209" t="str">
            <v>3500</v>
          </cell>
          <cell r="C209">
            <v>1000</v>
          </cell>
          <cell r="D209" t="str">
            <v>C380</v>
          </cell>
          <cell r="E209" t="str">
            <v>W</v>
          </cell>
          <cell r="F209" t="str">
            <v>Gary G.</v>
          </cell>
          <cell r="G209" t="str">
            <v>MT OLIVE GATH SYSTEM</v>
          </cell>
          <cell r="H209">
            <v>41640</v>
          </cell>
          <cell r="I209">
            <v>2958465</v>
          </cell>
          <cell r="J209" t="str">
            <v>OM_CST_CT</v>
          </cell>
          <cell r="K209" t="str">
            <v>NORTH_LA</v>
          </cell>
          <cell r="L209" t="str">
            <v>North Lousiana</v>
          </cell>
        </row>
        <row r="210">
          <cell r="B210" t="str">
            <v>3600</v>
          </cell>
          <cell r="C210">
            <v>1000</v>
          </cell>
          <cell r="D210" t="str">
            <v>C380</v>
          </cell>
          <cell r="E210" t="str">
            <v>W</v>
          </cell>
          <cell r="F210" t="str">
            <v>Gary G.</v>
          </cell>
          <cell r="G210" t="str">
            <v>MT OLIVE NGL LINE</v>
          </cell>
          <cell r="H210">
            <v>41640</v>
          </cell>
          <cell r="I210">
            <v>2958465</v>
          </cell>
          <cell r="J210" t="str">
            <v>OM_CST_CT</v>
          </cell>
          <cell r="K210" t="str">
            <v>NORTH_LA</v>
          </cell>
          <cell r="L210" t="str">
            <v>North Lousiana</v>
          </cell>
        </row>
        <row r="211">
          <cell r="B211" t="str">
            <v>3700</v>
          </cell>
          <cell r="C211">
            <v>1000</v>
          </cell>
          <cell r="D211" t="str">
            <v>C380</v>
          </cell>
          <cell r="E211" t="str">
            <v>W</v>
          </cell>
          <cell r="F211" t="str">
            <v>Gary G.</v>
          </cell>
          <cell r="G211" t="str">
            <v>MT OLIVE RESIDUE LN</v>
          </cell>
          <cell r="H211">
            <v>41640</v>
          </cell>
          <cell r="I211">
            <v>2958465</v>
          </cell>
          <cell r="J211" t="str">
            <v>OM_CST_CT</v>
          </cell>
          <cell r="K211" t="str">
            <v>NORTH_LA</v>
          </cell>
          <cell r="L211" t="str">
            <v>North Lousiana</v>
          </cell>
        </row>
        <row r="212">
          <cell r="B212" t="str">
            <v>1000</v>
          </cell>
          <cell r="C212">
            <v>1000</v>
          </cell>
          <cell r="D212" t="str">
            <v>C900</v>
          </cell>
          <cell r="E212" t="str">
            <v>W</v>
          </cell>
          <cell r="F212" t="str">
            <v>Steve J.</v>
          </cell>
          <cell r="G212" t="str">
            <v>EXECUTIVE</v>
          </cell>
          <cell r="H212">
            <v>41275</v>
          </cell>
          <cell r="I212">
            <v>2958465</v>
          </cell>
          <cell r="J212" t="str">
            <v>GA_CST_CT</v>
          </cell>
          <cell r="K212" t="str">
            <v>EXEC</v>
          </cell>
          <cell r="L212" t="str">
            <v>Executive</v>
          </cell>
        </row>
        <row r="213">
          <cell r="B213" t="str">
            <v>1000</v>
          </cell>
          <cell r="C213">
            <v>1000</v>
          </cell>
          <cell r="D213" t="str">
            <v>C901</v>
          </cell>
          <cell r="E213" t="str">
            <v>W</v>
          </cell>
          <cell r="F213" t="str">
            <v>Steve J.</v>
          </cell>
          <cell r="G213" t="str">
            <v>EXECUTIVE</v>
          </cell>
          <cell r="H213">
            <v>41275</v>
          </cell>
          <cell r="I213">
            <v>2958465</v>
          </cell>
          <cell r="J213" t="str">
            <v>GA_CST_CT</v>
          </cell>
          <cell r="K213" t="str">
            <v>EXEC</v>
          </cell>
          <cell r="L213" t="str">
            <v>Executive</v>
          </cell>
        </row>
        <row r="214">
          <cell r="B214" t="str">
            <v>1000</v>
          </cell>
          <cell r="C214">
            <v>1000</v>
          </cell>
          <cell r="D214" t="str">
            <v>C902</v>
          </cell>
          <cell r="E214" t="str">
            <v>W</v>
          </cell>
          <cell r="F214" t="str">
            <v>Steve J.</v>
          </cell>
          <cell r="G214" t="str">
            <v>EXECUTIVE</v>
          </cell>
          <cell r="H214">
            <v>41275</v>
          </cell>
          <cell r="I214">
            <v>2958465</v>
          </cell>
          <cell r="J214" t="str">
            <v>GA_CST_CT</v>
          </cell>
          <cell r="K214" t="str">
            <v>EXEC</v>
          </cell>
          <cell r="L214" t="str">
            <v>Executive</v>
          </cell>
        </row>
        <row r="215">
          <cell r="B215" t="str">
            <v>1000</v>
          </cell>
          <cell r="C215">
            <v>1000</v>
          </cell>
          <cell r="D215" t="str">
            <v>C903</v>
          </cell>
          <cell r="E215" t="str">
            <v>W</v>
          </cell>
          <cell r="F215" t="str">
            <v>Steve J.</v>
          </cell>
          <cell r="G215" t="str">
            <v>EXECUTIVE</v>
          </cell>
          <cell r="H215">
            <v>41275</v>
          </cell>
          <cell r="I215">
            <v>2958465</v>
          </cell>
          <cell r="J215" t="str">
            <v>GA_CST_CT</v>
          </cell>
          <cell r="K215" t="str">
            <v>EXEC</v>
          </cell>
          <cell r="L215" t="str">
            <v>Executive</v>
          </cell>
        </row>
        <row r="216">
          <cell r="B216" t="str">
            <v>1000</v>
          </cell>
          <cell r="C216">
            <v>1000</v>
          </cell>
          <cell r="D216" t="str">
            <v>C906</v>
          </cell>
          <cell r="E216" t="str">
            <v>W</v>
          </cell>
          <cell r="F216" t="str">
            <v>Steve J.</v>
          </cell>
          <cell r="G216" t="str">
            <v>EXECUTIVE</v>
          </cell>
          <cell r="H216">
            <v>41640</v>
          </cell>
          <cell r="I216">
            <v>2958465</v>
          </cell>
          <cell r="J216" t="str">
            <v>GA_CST_CT</v>
          </cell>
          <cell r="K216" t="str">
            <v>EXEC</v>
          </cell>
          <cell r="L216" t="str">
            <v>Executive</v>
          </cell>
        </row>
        <row r="217">
          <cell r="B217" t="str">
            <v>3100</v>
          </cell>
          <cell r="C217">
            <v>1000</v>
          </cell>
          <cell r="D217" t="str">
            <v>C250</v>
          </cell>
          <cell r="E217" t="str">
            <v>W</v>
          </cell>
          <cell r="F217" t="str">
            <v>Ken</v>
          </cell>
          <cell r="G217" t="str">
            <v>LINCOLN COUNTY PROCE</v>
          </cell>
          <cell r="H217">
            <v>41275</v>
          </cell>
          <cell r="I217">
            <v>2958465</v>
          </cell>
          <cell r="J217" t="str">
            <v>OM_CST_CT</v>
          </cell>
          <cell r="K217" t="str">
            <v>NORTH_LA</v>
          </cell>
          <cell r="L217" t="str">
            <v>North Lousiana</v>
          </cell>
        </row>
        <row r="218">
          <cell r="B218" t="str">
            <v>2100</v>
          </cell>
          <cell r="C218">
            <v>1000</v>
          </cell>
          <cell r="D218" t="str">
            <v>C350</v>
          </cell>
          <cell r="E218" t="str">
            <v>W</v>
          </cell>
          <cell r="F218" t="str">
            <v>Ken</v>
          </cell>
          <cell r="G218" t="str">
            <v>PECOS PROCESSING PLA</v>
          </cell>
          <cell r="H218">
            <v>41640</v>
          </cell>
          <cell r="I218">
            <v>2958465</v>
          </cell>
          <cell r="J218" t="str">
            <v>OM_CST_CT</v>
          </cell>
          <cell r="K218" t="str">
            <v>PERMIAN</v>
          </cell>
          <cell r="L218" t="str">
            <v>Permian</v>
          </cell>
        </row>
        <row r="219">
          <cell r="B219" t="str">
            <v>5100</v>
          </cell>
          <cell r="C219">
            <v>1000</v>
          </cell>
          <cell r="D219" t="str">
            <v>C350</v>
          </cell>
          <cell r="E219" t="str">
            <v>W</v>
          </cell>
          <cell r="F219" t="str">
            <v>Ken</v>
          </cell>
          <cell r="G219" t="str">
            <v>TBD PROCESSING PLANT</v>
          </cell>
          <cell r="H219">
            <v>41640</v>
          </cell>
          <cell r="I219">
            <v>2958465</v>
          </cell>
          <cell r="J219" t="str">
            <v>OM_CST_CT</v>
          </cell>
          <cell r="K219" t="str">
            <v>NORTH_LA</v>
          </cell>
          <cell r="L219" t="str">
            <v>North Lousiana</v>
          </cell>
        </row>
        <row r="220">
          <cell r="B220" t="str">
            <v>2000</v>
          </cell>
          <cell r="C220">
            <v>1000</v>
          </cell>
          <cell r="D220" t="str">
            <v>C360</v>
          </cell>
          <cell r="E220" t="str">
            <v>W</v>
          </cell>
          <cell r="F220" t="str">
            <v>Ken</v>
          </cell>
          <cell r="G220" t="str">
            <v>PECOS GATHERING SYST</v>
          </cell>
          <cell r="H220">
            <v>41640</v>
          </cell>
          <cell r="I220">
            <v>2958465</v>
          </cell>
          <cell r="J220" t="str">
            <v>OM_CST_CT</v>
          </cell>
          <cell r="K220" t="str">
            <v>PERMIAN</v>
          </cell>
          <cell r="L220" t="str">
            <v>Permian</v>
          </cell>
        </row>
        <row r="221">
          <cell r="B221" t="str">
            <v>2100</v>
          </cell>
          <cell r="C221">
            <v>1000</v>
          </cell>
          <cell r="D221" t="str">
            <v>C360</v>
          </cell>
          <cell r="E221" t="str">
            <v>W</v>
          </cell>
          <cell r="F221" t="str">
            <v>Ken</v>
          </cell>
          <cell r="G221" t="str">
            <v>PECOS PROCESSING PLA</v>
          </cell>
          <cell r="H221">
            <v>41640</v>
          </cell>
          <cell r="I221">
            <v>2958465</v>
          </cell>
          <cell r="J221" t="str">
            <v>OM_CST_CT</v>
          </cell>
          <cell r="K221" t="str">
            <v>PERMIAN</v>
          </cell>
          <cell r="L221" t="str">
            <v>Permian</v>
          </cell>
        </row>
        <row r="222">
          <cell r="B222" t="str">
            <v>5100</v>
          </cell>
          <cell r="C222">
            <v>1000</v>
          </cell>
          <cell r="D222" t="str">
            <v>C360</v>
          </cell>
          <cell r="E222" t="str">
            <v>W</v>
          </cell>
          <cell r="F222" t="str">
            <v>Ken</v>
          </cell>
          <cell r="G222" t="str">
            <v>TBD PROCESSING PLANT</v>
          </cell>
          <cell r="H222">
            <v>41640</v>
          </cell>
          <cell r="I222">
            <v>2958465</v>
          </cell>
          <cell r="J222" t="str">
            <v>OM_CST_CT</v>
          </cell>
          <cell r="K222" t="str">
            <v>NORTH_LA</v>
          </cell>
          <cell r="L222" t="str">
            <v>North Lousiana</v>
          </cell>
        </row>
        <row r="223">
          <cell r="B223" t="str">
            <v>3100</v>
          </cell>
          <cell r="C223">
            <v>1000</v>
          </cell>
          <cell r="D223" t="str">
            <v>C200</v>
          </cell>
          <cell r="E223" t="str">
            <v>W</v>
          </cell>
          <cell r="F223" t="str">
            <v>Ken</v>
          </cell>
          <cell r="G223" t="str">
            <v>LINCOLN COUNTY PROCE</v>
          </cell>
          <cell r="H223">
            <v>41640</v>
          </cell>
          <cell r="I223">
            <v>2958465</v>
          </cell>
        </row>
        <row r="224">
          <cell r="B224" t="str">
            <v>4000</v>
          </cell>
          <cell r="C224">
            <v>1000</v>
          </cell>
          <cell r="D224" t="str">
            <v>C200</v>
          </cell>
          <cell r="E224" t="str">
            <v>W</v>
          </cell>
          <cell r="F224" t="str">
            <v>Ken</v>
          </cell>
          <cell r="G224" t="str">
            <v>TBD GATHERING</v>
          </cell>
          <cell r="H224">
            <v>41640</v>
          </cell>
          <cell r="I224">
            <v>2958465</v>
          </cell>
        </row>
        <row r="225">
          <cell r="B225" t="str">
            <v>5000</v>
          </cell>
          <cell r="C225">
            <v>1000</v>
          </cell>
          <cell r="D225" t="str">
            <v>C200</v>
          </cell>
          <cell r="E225" t="str">
            <v>W</v>
          </cell>
          <cell r="F225" t="str">
            <v>Ken</v>
          </cell>
          <cell r="G225" t="str">
            <v>TBD GATHERING II</v>
          </cell>
          <cell r="H225">
            <v>41640</v>
          </cell>
          <cell r="I225">
            <v>2958465</v>
          </cell>
        </row>
        <row r="226">
          <cell r="B226" t="str">
            <v>5100</v>
          </cell>
          <cell r="C226">
            <v>1000</v>
          </cell>
          <cell r="D226" t="str">
            <v>C200</v>
          </cell>
          <cell r="E226" t="str">
            <v>W</v>
          </cell>
          <cell r="F226" t="str">
            <v>Ken</v>
          </cell>
          <cell r="G226" t="str">
            <v>TBD PROCESSING PLANT</v>
          </cell>
          <cell r="H226">
            <v>41640</v>
          </cell>
          <cell r="I226">
            <v>2958465</v>
          </cell>
        </row>
        <row r="227">
          <cell r="B227" t="str">
            <v>4000</v>
          </cell>
          <cell r="C227">
            <v>1000</v>
          </cell>
          <cell r="D227" t="str">
            <v>C250</v>
          </cell>
          <cell r="E227" t="str">
            <v>W</v>
          </cell>
          <cell r="F227" t="str">
            <v>Ken</v>
          </cell>
          <cell r="G227" t="str">
            <v>TBD GATHERING</v>
          </cell>
          <cell r="H227">
            <v>41275</v>
          </cell>
          <cell r="I227">
            <v>2958465</v>
          </cell>
        </row>
        <row r="228">
          <cell r="B228" t="str">
            <v>5000</v>
          </cell>
          <cell r="C228">
            <v>1000</v>
          </cell>
          <cell r="D228" t="str">
            <v>C250</v>
          </cell>
          <cell r="E228" t="str">
            <v>W</v>
          </cell>
          <cell r="F228" t="str">
            <v>Ken</v>
          </cell>
          <cell r="G228" t="str">
            <v>TBD GATHERING II</v>
          </cell>
          <cell r="H228">
            <v>41275</v>
          </cell>
          <cell r="I228">
            <v>2958465</v>
          </cell>
        </row>
        <row r="229">
          <cell r="B229" t="str">
            <v>5100</v>
          </cell>
          <cell r="C229">
            <v>1000</v>
          </cell>
          <cell r="D229" t="str">
            <v>C250</v>
          </cell>
          <cell r="E229" t="str">
            <v>W</v>
          </cell>
          <cell r="F229" t="str">
            <v>Ken</v>
          </cell>
          <cell r="G229" t="str">
            <v>TBD PROCESSING PLANT</v>
          </cell>
          <cell r="H229">
            <v>41275</v>
          </cell>
          <cell r="I229">
            <v>2958465</v>
          </cell>
        </row>
        <row r="230">
          <cell r="B230" t="str">
            <v>3100</v>
          </cell>
          <cell r="C230">
            <v>1000</v>
          </cell>
          <cell r="D230" t="str">
            <v>C260</v>
          </cell>
          <cell r="E230" t="str">
            <v>W</v>
          </cell>
          <cell r="F230" t="str">
            <v>Ken</v>
          </cell>
          <cell r="G230" t="str">
            <v>LINCOLN COUNTY PROCE</v>
          </cell>
          <cell r="H230">
            <v>41275</v>
          </cell>
          <cell r="I230">
            <v>2958465</v>
          </cell>
        </row>
        <row r="231">
          <cell r="B231" t="str">
            <v>4000</v>
          </cell>
          <cell r="C231">
            <v>1000</v>
          </cell>
          <cell r="D231" t="str">
            <v>C260</v>
          </cell>
          <cell r="E231" t="str">
            <v>W</v>
          </cell>
          <cell r="F231" t="str">
            <v>Ken</v>
          </cell>
          <cell r="G231" t="str">
            <v>TBD GATHERING</v>
          </cell>
          <cell r="H231">
            <v>41275</v>
          </cell>
          <cell r="I231">
            <v>2958465</v>
          </cell>
        </row>
        <row r="232">
          <cell r="B232" t="str">
            <v>5000</v>
          </cell>
          <cell r="C232">
            <v>1000</v>
          </cell>
          <cell r="D232" t="str">
            <v>C260</v>
          </cell>
          <cell r="E232" t="str">
            <v>W</v>
          </cell>
          <cell r="F232" t="str">
            <v>Ken</v>
          </cell>
          <cell r="G232" t="str">
            <v>TBD GATHERING II</v>
          </cell>
          <cell r="H232">
            <v>41275</v>
          </cell>
          <cell r="I232">
            <v>2958465</v>
          </cell>
        </row>
        <row r="233">
          <cell r="B233" t="str">
            <v>5100</v>
          </cell>
          <cell r="C233">
            <v>1000</v>
          </cell>
          <cell r="D233" t="str">
            <v>C260</v>
          </cell>
          <cell r="E233" t="str">
            <v>W</v>
          </cell>
          <cell r="F233" t="str">
            <v>Ken</v>
          </cell>
          <cell r="G233" t="str">
            <v>TBD PROCESSING PLANT</v>
          </cell>
          <cell r="H233">
            <v>41275</v>
          </cell>
          <cell r="I233">
            <v>2958465</v>
          </cell>
        </row>
        <row r="234">
          <cell r="B234" t="str">
            <v>2000</v>
          </cell>
          <cell r="C234">
            <v>1000</v>
          </cell>
          <cell r="D234" t="str">
            <v>C300</v>
          </cell>
          <cell r="E234" t="str">
            <v>W</v>
          </cell>
          <cell r="F234" t="str">
            <v>Ken</v>
          </cell>
          <cell r="G234" t="str">
            <v>PECOS GATHERING SYST</v>
          </cell>
          <cell r="H234">
            <v>41640</v>
          </cell>
          <cell r="I234">
            <v>2958465</v>
          </cell>
        </row>
        <row r="235">
          <cell r="B235" t="str">
            <v>2100</v>
          </cell>
          <cell r="C235">
            <v>1000</v>
          </cell>
          <cell r="D235" t="str">
            <v>C300</v>
          </cell>
          <cell r="E235" t="str">
            <v>W</v>
          </cell>
          <cell r="F235" t="str">
            <v>Ken</v>
          </cell>
          <cell r="G235" t="str">
            <v>PECOS PROCESSING PLA</v>
          </cell>
          <cell r="H235">
            <v>41640</v>
          </cell>
          <cell r="I235">
            <v>2958465</v>
          </cell>
        </row>
        <row r="236">
          <cell r="B236" t="str">
            <v>2200</v>
          </cell>
          <cell r="C236">
            <v>1000</v>
          </cell>
          <cell r="D236" t="str">
            <v>C300</v>
          </cell>
          <cell r="E236" t="str">
            <v>W</v>
          </cell>
          <cell r="F236" t="str">
            <v>Ken</v>
          </cell>
          <cell r="G236" t="str">
            <v>DELAWARE BASIN NGL P</v>
          </cell>
          <cell r="H236">
            <v>41640</v>
          </cell>
          <cell r="I236">
            <v>2958465</v>
          </cell>
        </row>
        <row r="237">
          <cell r="B237" t="str">
            <v>4000</v>
          </cell>
          <cell r="C237">
            <v>1000</v>
          </cell>
          <cell r="D237" t="str">
            <v>C300</v>
          </cell>
          <cell r="E237" t="str">
            <v>W</v>
          </cell>
          <cell r="F237" t="str">
            <v>Ken</v>
          </cell>
          <cell r="G237" t="str">
            <v>TBD GATHERING</v>
          </cell>
          <cell r="H237">
            <v>41640</v>
          </cell>
          <cell r="I237">
            <v>2958465</v>
          </cell>
        </row>
        <row r="238">
          <cell r="B238" t="str">
            <v>5000</v>
          </cell>
          <cell r="C238">
            <v>1000</v>
          </cell>
          <cell r="D238" t="str">
            <v>C300</v>
          </cell>
          <cell r="E238" t="str">
            <v>W</v>
          </cell>
          <cell r="F238" t="str">
            <v>Ken</v>
          </cell>
          <cell r="G238" t="str">
            <v>TBD GATHERING II</v>
          </cell>
          <cell r="H238">
            <v>41640</v>
          </cell>
          <cell r="I238">
            <v>2958465</v>
          </cell>
        </row>
        <row r="239">
          <cell r="B239" t="str">
            <v>5100</v>
          </cell>
          <cell r="C239">
            <v>1000</v>
          </cell>
          <cell r="D239" t="str">
            <v>C300</v>
          </cell>
          <cell r="E239" t="str">
            <v>W</v>
          </cell>
          <cell r="F239" t="str">
            <v>Ken</v>
          </cell>
          <cell r="G239" t="str">
            <v>TBD PROCESSING PLANT</v>
          </cell>
          <cell r="H239">
            <v>41640</v>
          </cell>
          <cell r="I239">
            <v>2958465</v>
          </cell>
        </row>
        <row r="240">
          <cell r="B240" t="str">
            <v>2000</v>
          </cell>
          <cell r="C240">
            <v>1000</v>
          </cell>
          <cell r="D240" t="str">
            <v>C350</v>
          </cell>
          <cell r="E240" t="str">
            <v>W</v>
          </cell>
          <cell r="F240" t="str">
            <v>Ken</v>
          </cell>
          <cell r="G240" t="str">
            <v>PECOS GATHERING SYST</v>
          </cell>
          <cell r="H240">
            <v>41640</v>
          </cell>
          <cell r="I240">
            <v>2958465</v>
          </cell>
        </row>
        <row r="241">
          <cell r="B241" t="str">
            <v>2200</v>
          </cell>
          <cell r="C241">
            <v>1000</v>
          </cell>
          <cell r="D241" t="str">
            <v>C350</v>
          </cell>
          <cell r="E241" t="str">
            <v>W</v>
          </cell>
          <cell r="F241" t="str">
            <v>Ken</v>
          </cell>
          <cell r="G241" t="str">
            <v>DELAWARE BASIN NGL P</v>
          </cell>
          <cell r="H241">
            <v>41640</v>
          </cell>
          <cell r="I241">
            <v>2958465</v>
          </cell>
        </row>
        <row r="242">
          <cell r="B242" t="str">
            <v>4000</v>
          </cell>
          <cell r="C242">
            <v>1000</v>
          </cell>
          <cell r="D242" t="str">
            <v>C350</v>
          </cell>
          <cell r="E242" t="str">
            <v>W</v>
          </cell>
          <cell r="F242" t="str">
            <v>Ken</v>
          </cell>
          <cell r="G242" t="str">
            <v>TBD GATHERING</v>
          </cell>
          <cell r="H242">
            <v>41640</v>
          </cell>
          <cell r="I242">
            <v>2958465</v>
          </cell>
        </row>
        <row r="243">
          <cell r="B243" t="str">
            <v>5000</v>
          </cell>
          <cell r="C243">
            <v>1000</v>
          </cell>
          <cell r="D243" t="str">
            <v>C350</v>
          </cell>
          <cell r="E243" t="str">
            <v>W</v>
          </cell>
          <cell r="F243" t="str">
            <v>Ken</v>
          </cell>
          <cell r="G243" t="str">
            <v>TBD GATHERING II</v>
          </cell>
          <cell r="H243">
            <v>41640</v>
          </cell>
          <cell r="I243">
            <v>2958465</v>
          </cell>
        </row>
        <row r="244">
          <cell r="B244" t="str">
            <v>2200</v>
          </cell>
          <cell r="C244">
            <v>1000</v>
          </cell>
          <cell r="D244" t="str">
            <v>C360</v>
          </cell>
          <cell r="E244" t="str">
            <v>W</v>
          </cell>
          <cell r="F244" t="str">
            <v>Ken</v>
          </cell>
          <cell r="G244" t="str">
            <v>DELAWARE BASIN NGL P</v>
          </cell>
          <cell r="H244">
            <v>41640</v>
          </cell>
          <cell r="I244">
            <v>2958465</v>
          </cell>
        </row>
        <row r="245">
          <cell r="B245" t="str">
            <v>4000</v>
          </cell>
          <cell r="C245">
            <v>1000</v>
          </cell>
          <cell r="D245" t="str">
            <v>C360</v>
          </cell>
          <cell r="E245" t="str">
            <v>W</v>
          </cell>
          <cell r="F245" t="str">
            <v>Ken</v>
          </cell>
          <cell r="G245" t="str">
            <v>TBD GATHERING</v>
          </cell>
          <cell r="H245">
            <v>41640</v>
          </cell>
          <cell r="I245">
            <v>2958465</v>
          </cell>
        </row>
        <row r="246">
          <cell r="B246" t="str">
            <v>5000</v>
          </cell>
          <cell r="C246">
            <v>1000</v>
          </cell>
          <cell r="D246" t="str">
            <v>C360</v>
          </cell>
          <cell r="E246" t="str">
            <v>W</v>
          </cell>
          <cell r="F246" t="str">
            <v>Ken</v>
          </cell>
          <cell r="G246" t="str">
            <v>TBD GATHERING II</v>
          </cell>
          <cell r="H246">
            <v>41640</v>
          </cell>
          <cell r="I246">
            <v>2958465</v>
          </cell>
        </row>
        <row r="247">
          <cell r="B247" t="str">
            <v>2000</v>
          </cell>
          <cell r="C247">
            <v>1000</v>
          </cell>
          <cell r="D247" t="str">
            <v>C370</v>
          </cell>
          <cell r="E247" t="str">
            <v>W</v>
          </cell>
          <cell r="F247" t="str">
            <v>Ken</v>
          </cell>
          <cell r="G247" t="str">
            <v>PECOS GATHERING SYST</v>
          </cell>
          <cell r="H247">
            <v>41640</v>
          </cell>
          <cell r="I247">
            <v>2958465</v>
          </cell>
        </row>
        <row r="248">
          <cell r="B248" t="str">
            <v>2100</v>
          </cell>
          <cell r="C248">
            <v>1000</v>
          </cell>
          <cell r="D248" t="str">
            <v>C370</v>
          </cell>
          <cell r="E248" t="str">
            <v>W</v>
          </cell>
          <cell r="F248" t="str">
            <v>Ken</v>
          </cell>
          <cell r="G248" t="str">
            <v>PECOS PROCESSING PLA</v>
          </cell>
          <cell r="H248">
            <v>41640</v>
          </cell>
          <cell r="I248">
            <v>2958465</v>
          </cell>
        </row>
        <row r="249">
          <cell r="B249" t="str">
            <v>2200</v>
          </cell>
          <cell r="C249">
            <v>1000</v>
          </cell>
          <cell r="D249" t="str">
            <v>C370</v>
          </cell>
          <cell r="E249" t="str">
            <v>W</v>
          </cell>
          <cell r="F249" t="str">
            <v>Ken</v>
          </cell>
          <cell r="G249" t="str">
            <v>DELAWARE BASIN NGL P</v>
          </cell>
          <cell r="H249">
            <v>41640</v>
          </cell>
          <cell r="I249">
            <v>2958465</v>
          </cell>
        </row>
        <row r="250">
          <cell r="B250" t="str">
            <v>4000</v>
          </cell>
          <cell r="C250">
            <v>1000</v>
          </cell>
          <cell r="D250" t="str">
            <v>C370</v>
          </cell>
          <cell r="E250" t="str">
            <v>W</v>
          </cell>
          <cell r="F250" t="str">
            <v>Ken</v>
          </cell>
          <cell r="G250" t="str">
            <v>TBD GATHERING</v>
          </cell>
          <cell r="H250">
            <v>41640</v>
          </cell>
          <cell r="I250">
            <v>2958465</v>
          </cell>
        </row>
        <row r="251">
          <cell r="B251" t="str">
            <v>5000</v>
          </cell>
          <cell r="C251">
            <v>1000</v>
          </cell>
          <cell r="D251" t="str">
            <v>C370</v>
          </cell>
          <cell r="E251" t="str">
            <v>W</v>
          </cell>
          <cell r="F251" t="str">
            <v>Ken</v>
          </cell>
          <cell r="G251" t="str">
            <v>TBD GATHERING II</v>
          </cell>
          <cell r="H251">
            <v>41640</v>
          </cell>
          <cell r="I251">
            <v>2958465</v>
          </cell>
        </row>
        <row r="252">
          <cell r="B252" t="str">
            <v>5100</v>
          </cell>
          <cell r="C252">
            <v>1000</v>
          </cell>
          <cell r="D252" t="str">
            <v>C370</v>
          </cell>
          <cell r="E252" t="str">
            <v>W</v>
          </cell>
          <cell r="F252" t="str">
            <v>Ken</v>
          </cell>
          <cell r="G252" t="str">
            <v>TBD PROCESSING PLANT</v>
          </cell>
          <cell r="H252">
            <v>41640</v>
          </cell>
          <cell r="I252">
            <v>2958465</v>
          </cell>
        </row>
        <row r="253">
          <cell r="B253" t="str">
            <v>2000</v>
          </cell>
          <cell r="C253">
            <v>1000</v>
          </cell>
          <cell r="D253" t="str">
            <v>C380</v>
          </cell>
          <cell r="E253" t="str">
            <v>W</v>
          </cell>
          <cell r="F253" t="str">
            <v>Ken</v>
          </cell>
          <cell r="G253" t="str">
            <v>PECOS GATHERING SYST</v>
          </cell>
          <cell r="H253">
            <v>41640</v>
          </cell>
          <cell r="I253">
            <v>2958465</v>
          </cell>
        </row>
        <row r="254">
          <cell r="B254" t="str">
            <v>2100</v>
          </cell>
          <cell r="C254">
            <v>1000</v>
          </cell>
          <cell r="D254" t="str">
            <v>C380</v>
          </cell>
          <cell r="E254" t="str">
            <v>W</v>
          </cell>
          <cell r="F254" t="str">
            <v>Ken</v>
          </cell>
          <cell r="G254" t="str">
            <v>PECOS PROCESSING PLA</v>
          </cell>
          <cell r="H254">
            <v>41640</v>
          </cell>
          <cell r="I254">
            <v>2958465</v>
          </cell>
        </row>
        <row r="255">
          <cell r="B255" t="str">
            <v>2200</v>
          </cell>
          <cell r="C255">
            <v>1000</v>
          </cell>
          <cell r="D255" t="str">
            <v>C380</v>
          </cell>
          <cell r="E255" t="str">
            <v>W</v>
          </cell>
          <cell r="F255" t="str">
            <v>Ken</v>
          </cell>
          <cell r="G255" t="str">
            <v>DELAWARE BASIN NGL P</v>
          </cell>
          <cell r="H255">
            <v>41640</v>
          </cell>
          <cell r="I255">
            <v>2958465</v>
          </cell>
        </row>
        <row r="256">
          <cell r="B256" t="str">
            <v>4000</v>
          </cell>
          <cell r="C256">
            <v>1000</v>
          </cell>
          <cell r="D256" t="str">
            <v>C380</v>
          </cell>
          <cell r="E256" t="str">
            <v>W</v>
          </cell>
          <cell r="F256" t="str">
            <v>Ken</v>
          </cell>
          <cell r="G256" t="str">
            <v>TBD GATHERING</v>
          </cell>
          <cell r="H256">
            <v>41640</v>
          </cell>
          <cell r="I256">
            <v>2958465</v>
          </cell>
        </row>
        <row r="257">
          <cell r="B257" t="str">
            <v>5000</v>
          </cell>
          <cell r="C257">
            <v>1000</v>
          </cell>
          <cell r="D257" t="str">
            <v>C380</v>
          </cell>
          <cell r="E257" t="str">
            <v>W</v>
          </cell>
          <cell r="F257" t="str">
            <v>Ken</v>
          </cell>
          <cell r="G257" t="str">
            <v>TBD GATHERING II</v>
          </cell>
          <cell r="H257">
            <v>41640</v>
          </cell>
          <cell r="I257">
            <v>2958465</v>
          </cell>
        </row>
        <row r="258">
          <cell r="B258" t="str">
            <v>5100</v>
          </cell>
          <cell r="C258">
            <v>1000</v>
          </cell>
          <cell r="D258" t="str">
            <v>C380</v>
          </cell>
          <cell r="E258" t="str">
            <v>W</v>
          </cell>
          <cell r="F258" t="str">
            <v>Ken</v>
          </cell>
          <cell r="G258" t="str">
            <v>TBD PROCESSING PLANT</v>
          </cell>
          <cell r="H258">
            <v>41640</v>
          </cell>
          <cell r="I258">
            <v>2958465</v>
          </cell>
        </row>
        <row r="259">
          <cell r="B259" t="str">
            <v>1010</v>
          </cell>
          <cell r="C259">
            <v>1000</v>
          </cell>
          <cell r="D259" t="str">
            <v>C906</v>
          </cell>
          <cell r="E259" t="str">
            <v>W</v>
          </cell>
          <cell r="F259" t="str">
            <v>Ken</v>
          </cell>
          <cell r="G259" t="str">
            <v>HUMAN RESOURCES</v>
          </cell>
          <cell r="H259">
            <v>41640</v>
          </cell>
          <cell r="I259">
            <v>2958465</v>
          </cell>
        </row>
        <row r="260">
          <cell r="B260" t="str">
            <v>1015</v>
          </cell>
          <cell r="C260">
            <v>1000</v>
          </cell>
          <cell r="D260" t="str">
            <v>C906</v>
          </cell>
          <cell r="E260" t="str">
            <v>W</v>
          </cell>
          <cell r="F260" t="str">
            <v>Ken</v>
          </cell>
          <cell r="G260" t="str">
            <v>HR BENEFITS &amp; BONUS</v>
          </cell>
          <cell r="H260">
            <v>41640</v>
          </cell>
          <cell r="I260">
            <v>2958465</v>
          </cell>
        </row>
        <row r="261">
          <cell r="B261" t="str">
            <v>1020</v>
          </cell>
          <cell r="C261">
            <v>1000</v>
          </cell>
          <cell r="D261" t="str">
            <v>C906</v>
          </cell>
          <cell r="E261" t="str">
            <v>W</v>
          </cell>
          <cell r="F261" t="str">
            <v>Ken</v>
          </cell>
          <cell r="G261" t="str">
            <v>LEGAL</v>
          </cell>
          <cell r="H261">
            <v>41640</v>
          </cell>
          <cell r="I261">
            <v>2958465</v>
          </cell>
        </row>
        <row r="262">
          <cell r="B262" t="str">
            <v>1030</v>
          </cell>
          <cell r="C262">
            <v>1000</v>
          </cell>
          <cell r="D262" t="str">
            <v>C906</v>
          </cell>
          <cell r="E262" t="str">
            <v>W</v>
          </cell>
          <cell r="F262" t="str">
            <v>Ken</v>
          </cell>
          <cell r="G262" t="str">
            <v>FINANCE</v>
          </cell>
          <cell r="H262">
            <v>41640</v>
          </cell>
          <cell r="I262">
            <v>2958465</v>
          </cell>
        </row>
        <row r="263">
          <cell r="B263" t="str">
            <v>1040</v>
          </cell>
          <cell r="C263">
            <v>1000</v>
          </cell>
          <cell r="D263" t="str">
            <v>C906</v>
          </cell>
          <cell r="E263" t="str">
            <v>W</v>
          </cell>
          <cell r="F263" t="str">
            <v>Ken</v>
          </cell>
          <cell r="G263" t="str">
            <v>IT</v>
          </cell>
          <cell r="H263">
            <v>41640</v>
          </cell>
          <cell r="I263">
            <v>2958465</v>
          </cell>
        </row>
        <row r="264">
          <cell r="B264" t="str">
            <v>1050</v>
          </cell>
          <cell r="C264">
            <v>1000</v>
          </cell>
          <cell r="D264" t="str">
            <v>C906</v>
          </cell>
          <cell r="E264" t="str">
            <v>W</v>
          </cell>
          <cell r="F264" t="str">
            <v>Ken</v>
          </cell>
          <cell r="G264" t="str">
            <v>FACILITY SERVICES</v>
          </cell>
          <cell r="H264">
            <v>41640</v>
          </cell>
          <cell r="I264">
            <v>2958465</v>
          </cell>
        </row>
        <row r="265">
          <cell r="B265" t="str">
            <v>1060</v>
          </cell>
          <cell r="C265">
            <v>1000</v>
          </cell>
          <cell r="D265" t="str">
            <v>C906</v>
          </cell>
          <cell r="E265" t="str">
            <v>W</v>
          </cell>
          <cell r="F265" t="str">
            <v>Ken</v>
          </cell>
          <cell r="G265" t="str">
            <v>INSURANCE</v>
          </cell>
          <cell r="H265">
            <v>41640</v>
          </cell>
          <cell r="I265">
            <v>2958465</v>
          </cell>
        </row>
        <row r="266">
          <cell r="B266" t="str">
            <v>1070</v>
          </cell>
          <cell r="C266">
            <v>1000</v>
          </cell>
          <cell r="D266" t="str">
            <v>C906</v>
          </cell>
          <cell r="E266" t="str">
            <v>W</v>
          </cell>
          <cell r="F266" t="str">
            <v>Ken</v>
          </cell>
          <cell r="G266" t="str">
            <v>OPERATIONS AND ENGIN</v>
          </cell>
          <cell r="H266">
            <v>41640</v>
          </cell>
          <cell r="I266">
            <v>2958465</v>
          </cell>
        </row>
        <row r="267">
          <cell r="B267" t="str">
            <v>1080</v>
          </cell>
          <cell r="C267">
            <v>1000</v>
          </cell>
          <cell r="D267" t="str">
            <v>C906</v>
          </cell>
          <cell r="E267" t="str">
            <v>W</v>
          </cell>
          <cell r="F267" t="str">
            <v>Ken</v>
          </cell>
          <cell r="G267" t="str">
            <v>COMMERCIAL</v>
          </cell>
          <cell r="H267">
            <v>41640</v>
          </cell>
          <cell r="I267">
            <v>2958465</v>
          </cell>
        </row>
        <row r="268">
          <cell r="B268" t="str">
            <v>1090</v>
          </cell>
          <cell r="C268">
            <v>1000</v>
          </cell>
          <cell r="D268" t="str">
            <v>C906</v>
          </cell>
          <cell r="E268" t="str">
            <v>W</v>
          </cell>
          <cell r="F268" t="str">
            <v>Ken</v>
          </cell>
          <cell r="G268" t="str">
            <v>ACCOUNTING</v>
          </cell>
          <cell r="H268">
            <v>41640</v>
          </cell>
          <cell r="I268">
            <v>2958465</v>
          </cell>
        </row>
        <row r="269">
          <cell r="B269" t="str">
            <v>1100</v>
          </cell>
          <cell r="C269">
            <v>1000</v>
          </cell>
          <cell r="D269" t="str">
            <v>C906</v>
          </cell>
          <cell r="E269" t="str">
            <v>W</v>
          </cell>
          <cell r="F269" t="str">
            <v>Ken</v>
          </cell>
          <cell r="G269" t="str">
            <v>TAX</v>
          </cell>
          <cell r="H269">
            <v>41640</v>
          </cell>
          <cell r="I269">
            <v>2958465</v>
          </cell>
        </row>
        <row r="270">
          <cell r="B270" t="str">
            <v>1110</v>
          </cell>
          <cell r="C270">
            <v>1000</v>
          </cell>
          <cell r="D270" t="str">
            <v>C906</v>
          </cell>
          <cell r="E270" t="str">
            <v>W</v>
          </cell>
          <cell r="F270" t="str">
            <v>Ken</v>
          </cell>
          <cell r="G270" t="str">
            <v>GOVERNANCE</v>
          </cell>
          <cell r="H270">
            <v>41640</v>
          </cell>
          <cell r="I270">
            <v>2958465</v>
          </cell>
        </row>
        <row r="271">
          <cell r="B271" t="str">
            <v>1120</v>
          </cell>
          <cell r="C271">
            <v>1000</v>
          </cell>
          <cell r="D271" t="str">
            <v>C906</v>
          </cell>
          <cell r="E271" t="str">
            <v>W</v>
          </cell>
          <cell r="F271" t="str">
            <v>Ken</v>
          </cell>
          <cell r="G271" t="str">
            <v>PUBLIC AFFAIRS</v>
          </cell>
          <cell r="H271">
            <v>41275</v>
          </cell>
          <cell r="I271">
            <v>2958465</v>
          </cell>
        </row>
        <row r="272">
          <cell r="B272" t="str">
            <v>2000</v>
          </cell>
          <cell r="C272">
            <v>1000</v>
          </cell>
          <cell r="D272" t="str">
            <v>C906</v>
          </cell>
          <cell r="E272" t="str">
            <v>W</v>
          </cell>
          <cell r="F272" t="str">
            <v>Ken</v>
          </cell>
          <cell r="G272" t="str">
            <v>PECOS GATHERING SYST</v>
          </cell>
          <cell r="H272">
            <v>41640</v>
          </cell>
          <cell r="I272">
            <v>2958465</v>
          </cell>
        </row>
        <row r="273">
          <cell r="B273" t="str">
            <v>2100</v>
          </cell>
          <cell r="C273">
            <v>1000</v>
          </cell>
          <cell r="D273" t="str">
            <v>C906</v>
          </cell>
          <cell r="E273" t="str">
            <v>W</v>
          </cell>
          <cell r="F273" t="str">
            <v>Ken</v>
          </cell>
          <cell r="G273" t="str">
            <v>PECOS PROCESSING PLA</v>
          </cell>
          <cell r="H273">
            <v>41640</v>
          </cell>
          <cell r="I273">
            <v>2958465</v>
          </cell>
        </row>
        <row r="274">
          <cell r="B274" t="str">
            <v>2200</v>
          </cell>
          <cell r="C274">
            <v>1000</v>
          </cell>
          <cell r="D274" t="str">
            <v>C906</v>
          </cell>
          <cell r="E274" t="str">
            <v>W</v>
          </cell>
          <cell r="F274" t="str">
            <v>Ken</v>
          </cell>
          <cell r="G274" t="str">
            <v>DELAWARE BASIN NGL P</v>
          </cell>
          <cell r="H274">
            <v>41640</v>
          </cell>
          <cell r="I274">
            <v>2958465</v>
          </cell>
        </row>
        <row r="275">
          <cell r="B275" t="str">
            <v>3000</v>
          </cell>
          <cell r="C275">
            <v>1000</v>
          </cell>
          <cell r="D275" t="str">
            <v>C906</v>
          </cell>
          <cell r="E275" t="str">
            <v>W</v>
          </cell>
          <cell r="F275" t="str">
            <v>Ken</v>
          </cell>
          <cell r="G275" t="str">
            <v>LINCOLN PARISH GATH</v>
          </cell>
          <cell r="H275">
            <v>41640</v>
          </cell>
          <cell r="I275">
            <v>2958465</v>
          </cell>
        </row>
        <row r="276">
          <cell r="B276" t="str">
            <v>3100</v>
          </cell>
          <cell r="C276">
            <v>1000</v>
          </cell>
          <cell r="D276" t="str">
            <v>C906</v>
          </cell>
          <cell r="E276" t="str">
            <v>W</v>
          </cell>
          <cell r="F276" t="str">
            <v>Ken</v>
          </cell>
          <cell r="G276" t="str">
            <v>LINCOLN PARISH PROCE</v>
          </cell>
          <cell r="H276">
            <v>41640</v>
          </cell>
          <cell r="I276">
            <v>2958465</v>
          </cell>
        </row>
        <row r="277">
          <cell r="B277" t="str">
            <v>3200</v>
          </cell>
          <cell r="C277">
            <v>1000</v>
          </cell>
          <cell r="D277" t="str">
            <v>C906</v>
          </cell>
          <cell r="E277" t="str">
            <v>W</v>
          </cell>
          <cell r="F277" t="str">
            <v>Ken</v>
          </cell>
          <cell r="G277" t="str">
            <v>LINCOLN PARISH NGL</v>
          </cell>
          <cell r="H277">
            <v>41640</v>
          </cell>
          <cell r="I277">
            <v>2958465</v>
          </cell>
        </row>
        <row r="278">
          <cell r="B278" t="str">
            <v>3300</v>
          </cell>
          <cell r="C278">
            <v>1000</v>
          </cell>
          <cell r="D278" t="str">
            <v>C906</v>
          </cell>
          <cell r="E278" t="str">
            <v>W</v>
          </cell>
          <cell r="F278" t="str">
            <v>Ken</v>
          </cell>
          <cell r="G278" t="str">
            <v>LINCOLN PARISH RES</v>
          </cell>
          <cell r="H278">
            <v>41640</v>
          </cell>
          <cell r="I278">
            <v>2958465</v>
          </cell>
        </row>
        <row r="279">
          <cell r="B279" t="str">
            <v>3400</v>
          </cell>
          <cell r="C279">
            <v>1000</v>
          </cell>
          <cell r="D279" t="str">
            <v>C906</v>
          </cell>
          <cell r="E279" t="str">
            <v>W</v>
          </cell>
          <cell r="F279" t="str">
            <v>ken</v>
          </cell>
          <cell r="G279" t="str">
            <v>MT OLIVE PROC PLANT</v>
          </cell>
          <cell r="H279">
            <v>41640</v>
          </cell>
          <cell r="I279">
            <v>2958465</v>
          </cell>
        </row>
        <row r="280">
          <cell r="B280" t="str">
            <v>3500</v>
          </cell>
          <cell r="C280">
            <v>1000</v>
          </cell>
          <cell r="D280" t="str">
            <v>C906</v>
          </cell>
          <cell r="E280" t="str">
            <v>W</v>
          </cell>
          <cell r="F280" t="str">
            <v>Ken</v>
          </cell>
          <cell r="G280" t="str">
            <v>MT OLIVE GATH SYSTEM</v>
          </cell>
          <cell r="H280">
            <v>41640</v>
          </cell>
          <cell r="I280">
            <v>2958465</v>
          </cell>
        </row>
        <row r="281">
          <cell r="B281" t="str">
            <v>3600</v>
          </cell>
          <cell r="C281">
            <v>1000</v>
          </cell>
          <cell r="D281" t="str">
            <v>C906</v>
          </cell>
          <cell r="E281" t="str">
            <v>W</v>
          </cell>
          <cell r="F281" t="str">
            <v>Ken</v>
          </cell>
          <cell r="G281" t="str">
            <v>MT OLIVE NGL LINE</v>
          </cell>
          <cell r="H281">
            <v>41640</v>
          </cell>
          <cell r="I281">
            <v>2958465</v>
          </cell>
        </row>
        <row r="282">
          <cell r="B282" t="str">
            <v>3700</v>
          </cell>
          <cell r="C282">
            <v>1000</v>
          </cell>
          <cell r="D282" t="str">
            <v>C906</v>
          </cell>
          <cell r="E282" t="str">
            <v>W</v>
          </cell>
          <cell r="F282" t="str">
            <v>Ken</v>
          </cell>
          <cell r="G282" t="str">
            <v>MT OLIVE RESIDUE LN</v>
          </cell>
          <cell r="H282">
            <v>41640</v>
          </cell>
          <cell r="I282">
            <v>2958465</v>
          </cell>
        </row>
        <row r="283">
          <cell r="B283" t="str">
            <v>4000</v>
          </cell>
          <cell r="C283">
            <v>1000</v>
          </cell>
          <cell r="D283" t="str">
            <v>C906</v>
          </cell>
          <cell r="E283" t="str">
            <v>W</v>
          </cell>
          <cell r="F283" t="str">
            <v>Ken</v>
          </cell>
          <cell r="G283" t="str">
            <v>TBD GATHERING</v>
          </cell>
          <cell r="H283">
            <v>41640</v>
          </cell>
          <cell r="I283">
            <v>2958465</v>
          </cell>
        </row>
        <row r="284">
          <cell r="B284" t="str">
            <v>5000</v>
          </cell>
          <cell r="C284">
            <v>1000</v>
          </cell>
          <cell r="D284" t="str">
            <v>C906</v>
          </cell>
          <cell r="E284" t="str">
            <v>W</v>
          </cell>
          <cell r="F284" t="str">
            <v>Ken</v>
          </cell>
          <cell r="G284" t="str">
            <v>TBD GATHERING II</v>
          </cell>
          <cell r="H284">
            <v>41640</v>
          </cell>
          <cell r="I284">
            <v>2958465</v>
          </cell>
        </row>
        <row r="285">
          <cell r="B285" t="str">
            <v>5100</v>
          </cell>
          <cell r="C285">
            <v>1000</v>
          </cell>
          <cell r="D285" t="str">
            <v>C906</v>
          </cell>
          <cell r="E285" t="str">
            <v>W</v>
          </cell>
          <cell r="F285" t="str">
            <v>Ken</v>
          </cell>
          <cell r="G285" t="str">
            <v>TBD PROCESSING PLANT</v>
          </cell>
          <cell r="H285">
            <v>41640</v>
          </cell>
          <cell r="I285">
            <v>2958465</v>
          </cell>
        </row>
      </sheetData>
      <sheetData sheetId="5">
        <row r="1">
          <cell r="B1" t="str">
            <v>Cost Center Name</v>
          </cell>
        </row>
      </sheetData>
      <sheetData sheetId="6">
        <row r="1">
          <cell r="F1" t="str">
            <v>Cost Center</v>
          </cell>
        </row>
        <row r="2">
          <cell r="F2" t="str">
            <v>1000</v>
          </cell>
        </row>
        <row r="3">
          <cell r="F3" t="str">
            <v>1000</v>
          </cell>
        </row>
        <row r="4">
          <cell r="F4" t="str">
            <v>1000</v>
          </cell>
        </row>
        <row r="5">
          <cell r="F5" t="str">
            <v>1000</v>
          </cell>
        </row>
        <row r="6">
          <cell r="F6" t="str">
            <v>1000</v>
          </cell>
        </row>
        <row r="7">
          <cell r="F7" t="str">
            <v>1000</v>
          </cell>
        </row>
        <row r="8">
          <cell r="F8" t="str">
            <v>1000</v>
          </cell>
        </row>
        <row r="9">
          <cell r="F9" t="str">
            <v>1000</v>
          </cell>
        </row>
        <row r="10">
          <cell r="F10" t="str">
            <v>1000</v>
          </cell>
        </row>
        <row r="11">
          <cell r="F11" t="str">
            <v>1000</v>
          </cell>
        </row>
        <row r="12">
          <cell r="F12" t="str">
            <v>1000</v>
          </cell>
        </row>
        <row r="13">
          <cell r="F13" t="str">
            <v>1000</v>
          </cell>
        </row>
        <row r="14">
          <cell r="F14" t="str">
            <v>1000</v>
          </cell>
        </row>
        <row r="15">
          <cell r="F15" t="str">
            <v>1000</v>
          </cell>
        </row>
        <row r="16">
          <cell r="F16" t="str">
            <v>1000</v>
          </cell>
        </row>
        <row r="17">
          <cell r="F17" t="str">
            <v>1000</v>
          </cell>
        </row>
        <row r="18">
          <cell r="F18" t="str">
            <v>1000</v>
          </cell>
        </row>
        <row r="19">
          <cell r="F19" t="str">
            <v>1000</v>
          </cell>
        </row>
        <row r="20">
          <cell r="F20" t="str">
            <v>1000</v>
          </cell>
        </row>
        <row r="21">
          <cell r="F21" t="str">
            <v>1000</v>
          </cell>
        </row>
        <row r="22">
          <cell r="F22" t="str">
            <v>1000</v>
          </cell>
        </row>
        <row r="23">
          <cell r="F23" t="str">
            <v>1010</v>
          </cell>
        </row>
        <row r="24">
          <cell r="F24" t="str">
            <v>1010</v>
          </cell>
        </row>
        <row r="25">
          <cell r="F25" t="str">
            <v>1010</v>
          </cell>
        </row>
        <row r="26">
          <cell r="F26" t="str">
            <v>1010</v>
          </cell>
        </row>
        <row r="27">
          <cell r="F27" t="str">
            <v>1010</v>
          </cell>
        </row>
        <row r="28">
          <cell r="F28" t="str">
            <v>1010</v>
          </cell>
        </row>
        <row r="29">
          <cell r="F29" t="str">
            <v>1020</v>
          </cell>
        </row>
        <row r="30">
          <cell r="F30" t="str">
            <v>1020</v>
          </cell>
        </row>
        <row r="31">
          <cell r="F31" t="str">
            <v>1020</v>
          </cell>
        </row>
        <row r="32">
          <cell r="F32" t="str">
            <v>1020</v>
          </cell>
        </row>
        <row r="33">
          <cell r="F33" t="str">
            <v>1020</v>
          </cell>
        </row>
        <row r="34">
          <cell r="F34" t="str">
            <v>1020</v>
          </cell>
        </row>
        <row r="35">
          <cell r="F35" t="str">
            <v>1030</v>
          </cell>
        </row>
        <row r="36">
          <cell r="F36" t="str">
            <v>1030</v>
          </cell>
        </row>
        <row r="37">
          <cell r="F37" t="str">
            <v>1030</v>
          </cell>
        </row>
        <row r="38">
          <cell r="F38" t="str">
            <v>1030</v>
          </cell>
        </row>
        <row r="39">
          <cell r="F39" t="str">
            <v>1030</v>
          </cell>
        </row>
        <row r="40">
          <cell r="F40" t="str">
            <v>1030</v>
          </cell>
        </row>
        <row r="41">
          <cell r="F41" t="str">
            <v>1030</v>
          </cell>
        </row>
        <row r="42">
          <cell r="F42" t="str">
            <v>1070</v>
          </cell>
        </row>
        <row r="43">
          <cell r="F43" t="str">
            <v>1070</v>
          </cell>
        </row>
        <row r="44">
          <cell r="F44" t="str">
            <v>1070</v>
          </cell>
        </row>
        <row r="45">
          <cell r="F45" t="str">
            <v>1070</v>
          </cell>
        </row>
        <row r="46">
          <cell r="F46" t="str">
            <v>1070</v>
          </cell>
        </row>
        <row r="47">
          <cell r="F47" t="str">
            <v>1070</v>
          </cell>
        </row>
        <row r="48">
          <cell r="F48" t="str">
            <v>1070</v>
          </cell>
        </row>
        <row r="49">
          <cell r="F49" t="str">
            <v>1070</v>
          </cell>
        </row>
        <row r="50">
          <cell r="F50" t="str">
            <v>1070</v>
          </cell>
        </row>
        <row r="51">
          <cell r="F51" t="str">
            <v>1080</v>
          </cell>
        </row>
        <row r="52">
          <cell r="F52" t="str">
            <v>1080</v>
          </cell>
        </row>
        <row r="53">
          <cell r="F53" t="str">
            <v>1080</v>
          </cell>
        </row>
        <row r="54">
          <cell r="F54" t="str">
            <v>1080</v>
          </cell>
        </row>
        <row r="55">
          <cell r="F55" t="str">
            <v>1080</v>
          </cell>
        </row>
        <row r="56">
          <cell r="F56" t="str">
            <v>1080</v>
          </cell>
        </row>
        <row r="57">
          <cell r="F57" t="str">
            <v>1080</v>
          </cell>
        </row>
        <row r="58">
          <cell r="F58" t="str">
            <v>1090</v>
          </cell>
        </row>
        <row r="59">
          <cell r="F59" t="str">
            <v>1090</v>
          </cell>
        </row>
        <row r="60">
          <cell r="F60" t="str">
            <v>1090</v>
          </cell>
        </row>
        <row r="61">
          <cell r="F61" t="str">
            <v>1090</v>
          </cell>
        </row>
        <row r="62">
          <cell r="F62" t="str">
            <v>1090</v>
          </cell>
        </row>
        <row r="63">
          <cell r="F63" t="str">
            <v>1090</v>
          </cell>
        </row>
        <row r="64">
          <cell r="F64" t="str">
            <v>1090</v>
          </cell>
        </row>
        <row r="65">
          <cell r="F65" t="str">
            <v>1090</v>
          </cell>
        </row>
        <row r="66">
          <cell r="F66" t="str">
            <v>1000</v>
          </cell>
        </row>
        <row r="67">
          <cell r="F67" t="str">
            <v>1000</v>
          </cell>
        </row>
        <row r="68">
          <cell r="F68" t="str">
            <v>1000</v>
          </cell>
        </row>
        <row r="69">
          <cell r="F69" t="str">
            <v>1000</v>
          </cell>
        </row>
        <row r="70">
          <cell r="F70" t="str">
            <v>1001</v>
          </cell>
        </row>
        <row r="71">
          <cell r="F71" t="str">
            <v>1001</v>
          </cell>
        </row>
        <row r="72">
          <cell r="F72" t="str">
            <v>1001</v>
          </cell>
        </row>
        <row r="73">
          <cell r="F73" t="str">
            <v>1001</v>
          </cell>
        </row>
        <row r="74">
          <cell r="F74" t="str">
            <v>1010</v>
          </cell>
        </row>
        <row r="75">
          <cell r="F75" t="str">
            <v>1010</v>
          </cell>
        </row>
        <row r="76">
          <cell r="F76" t="str">
            <v>1010</v>
          </cell>
        </row>
        <row r="77">
          <cell r="F77" t="str">
            <v>1010</v>
          </cell>
        </row>
        <row r="78">
          <cell r="F78" t="str">
            <v>1020</v>
          </cell>
        </row>
        <row r="79">
          <cell r="F79" t="str">
            <v>1020</v>
          </cell>
        </row>
        <row r="80">
          <cell r="F80" t="str">
            <v>1020</v>
          </cell>
        </row>
        <row r="81">
          <cell r="F81" t="str">
            <v>1020</v>
          </cell>
        </row>
        <row r="82">
          <cell r="F82" t="str">
            <v>1030</v>
          </cell>
        </row>
        <row r="83">
          <cell r="F83" t="str">
            <v>1030</v>
          </cell>
        </row>
        <row r="84">
          <cell r="F84" t="str">
            <v>1030</v>
          </cell>
        </row>
        <row r="85">
          <cell r="F85" t="str">
            <v>1030</v>
          </cell>
        </row>
        <row r="86">
          <cell r="F86" t="str">
            <v>1070</v>
          </cell>
        </row>
        <row r="87">
          <cell r="F87" t="str">
            <v>1070</v>
          </cell>
        </row>
        <row r="88">
          <cell r="F88" t="str">
            <v>1070</v>
          </cell>
        </row>
        <row r="89">
          <cell r="F89" t="str">
            <v>1070</v>
          </cell>
        </row>
        <row r="90">
          <cell r="F90" t="str">
            <v>1080</v>
          </cell>
        </row>
        <row r="91">
          <cell r="F91" t="str">
            <v>1080</v>
          </cell>
        </row>
        <row r="92">
          <cell r="F92" t="str">
            <v>1080</v>
          </cell>
        </row>
        <row r="93">
          <cell r="F93" t="str">
            <v>1080</v>
          </cell>
        </row>
        <row r="94">
          <cell r="F94" t="str">
            <v>1090</v>
          </cell>
        </row>
        <row r="95">
          <cell r="F95" t="str">
            <v>1090</v>
          </cell>
        </row>
        <row r="96">
          <cell r="F96" t="str">
            <v>1090</v>
          </cell>
        </row>
        <row r="97">
          <cell r="F97" t="str">
            <v>1090</v>
          </cell>
        </row>
        <row r="98">
          <cell r="F98" t="str">
            <v>1090</v>
          </cell>
        </row>
        <row r="99">
          <cell r="F99" t="str">
            <v>1090</v>
          </cell>
        </row>
        <row r="100">
          <cell r="F100" t="str">
            <v>1090</v>
          </cell>
        </row>
        <row r="101">
          <cell r="F101" t="str">
            <v>1090</v>
          </cell>
        </row>
        <row r="102">
          <cell r="F102" t="str">
            <v>1090</v>
          </cell>
        </row>
        <row r="103">
          <cell r="F103" t="str">
            <v>1090</v>
          </cell>
        </row>
        <row r="104">
          <cell r="F104" t="str">
            <v>1090</v>
          </cell>
        </row>
        <row r="105">
          <cell r="F105" t="str">
            <v>2000</v>
          </cell>
        </row>
        <row r="106">
          <cell r="F106" t="str">
            <v>2000</v>
          </cell>
        </row>
        <row r="107">
          <cell r="F107" t="str">
            <v>2000</v>
          </cell>
        </row>
        <row r="108">
          <cell r="F108" t="str">
            <v>2000</v>
          </cell>
        </row>
        <row r="109">
          <cell r="F109" t="str">
            <v>2000</v>
          </cell>
        </row>
        <row r="110">
          <cell r="F110" t="str">
            <v>2000</v>
          </cell>
        </row>
        <row r="111">
          <cell r="F111" t="str">
            <v>2000</v>
          </cell>
        </row>
        <row r="112">
          <cell r="F112" t="str">
            <v>2000</v>
          </cell>
        </row>
        <row r="113">
          <cell r="F113" t="str">
            <v>2000</v>
          </cell>
        </row>
        <row r="114">
          <cell r="F114" t="str">
            <v>2000</v>
          </cell>
        </row>
        <row r="115">
          <cell r="F115" t="str">
            <v>2100</v>
          </cell>
        </row>
        <row r="116">
          <cell r="F116" t="str">
            <v>2100</v>
          </cell>
        </row>
        <row r="117">
          <cell r="F117" t="str">
            <v>2100</v>
          </cell>
        </row>
        <row r="118">
          <cell r="F118" t="str">
            <v>2100</v>
          </cell>
        </row>
        <row r="119">
          <cell r="F119" t="str">
            <v>2100</v>
          </cell>
        </row>
        <row r="120">
          <cell r="F120" t="str">
            <v>2100</v>
          </cell>
        </row>
        <row r="121">
          <cell r="F121" t="str">
            <v>2100</v>
          </cell>
        </row>
        <row r="122">
          <cell r="F122" t="str">
            <v>2100</v>
          </cell>
        </row>
        <row r="123">
          <cell r="F123" t="str">
            <v>3100</v>
          </cell>
        </row>
        <row r="124">
          <cell r="F124" t="str">
            <v>3100</v>
          </cell>
        </row>
        <row r="125">
          <cell r="F125" t="str">
            <v>3100</v>
          </cell>
        </row>
        <row r="126">
          <cell r="F126" t="str">
            <v>3100</v>
          </cell>
        </row>
        <row r="127">
          <cell r="F127" t="str">
            <v>3100</v>
          </cell>
        </row>
        <row r="128">
          <cell r="F128" t="str">
            <v>3100</v>
          </cell>
        </row>
        <row r="129">
          <cell r="F129" t="str">
            <v>3100</v>
          </cell>
        </row>
        <row r="130">
          <cell r="F130" t="str">
            <v>3100</v>
          </cell>
        </row>
        <row r="131">
          <cell r="F131" t="str">
            <v>3100</v>
          </cell>
        </row>
        <row r="132">
          <cell r="F132" t="str">
            <v>3100</v>
          </cell>
        </row>
        <row r="133">
          <cell r="F133" t="str">
            <v>3500</v>
          </cell>
        </row>
        <row r="134">
          <cell r="F134" t="str">
            <v>1000</v>
          </cell>
        </row>
        <row r="135">
          <cell r="F135" t="str">
            <v>1000</v>
          </cell>
        </row>
        <row r="136">
          <cell r="F136" t="str">
            <v>1000</v>
          </cell>
        </row>
        <row r="137">
          <cell r="F137" t="str">
            <v>1000</v>
          </cell>
        </row>
        <row r="138">
          <cell r="F138" t="str">
            <v>1000</v>
          </cell>
        </row>
        <row r="139">
          <cell r="F139" t="str">
            <v>1000</v>
          </cell>
        </row>
        <row r="140">
          <cell r="F140" t="str">
            <v>1000</v>
          </cell>
        </row>
        <row r="141">
          <cell r="F141" t="str">
            <v>1000</v>
          </cell>
        </row>
        <row r="142">
          <cell r="F142" t="str">
            <v>1000</v>
          </cell>
        </row>
        <row r="143">
          <cell r="F143" t="str">
            <v>1000</v>
          </cell>
        </row>
        <row r="144">
          <cell r="F144" t="str">
            <v>1000</v>
          </cell>
        </row>
        <row r="145">
          <cell r="F145" t="str">
            <v>1000</v>
          </cell>
        </row>
        <row r="146">
          <cell r="F146" t="str">
            <v>1000</v>
          </cell>
        </row>
        <row r="147">
          <cell r="F147" t="str">
            <v>1000</v>
          </cell>
        </row>
        <row r="148">
          <cell r="F148" t="str">
            <v>1000</v>
          </cell>
        </row>
        <row r="149">
          <cell r="F149" t="str">
            <v>1000</v>
          </cell>
        </row>
        <row r="150">
          <cell r="F150" t="str">
            <v>1000</v>
          </cell>
        </row>
        <row r="151">
          <cell r="F151" t="str">
            <v>1000</v>
          </cell>
        </row>
        <row r="152">
          <cell r="F152" t="str">
            <v>1000</v>
          </cell>
        </row>
        <row r="153">
          <cell r="F153" t="str">
            <v>1000</v>
          </cell>
        </row>
        <row r="154">
          <cell r="F154" t="str">
            <v>1000</v>
          </cell>
        </row>
        <row r="155">
          <cell r="F155" t="str">
            <v>1000</v>
          </cell>
        </row>
        <row r="156">
          <cell r="F156" t="str">
            <v>1000</v>
          </cell>
        </row>
        <row r="157">
          <cell r="F157" t="str">
            <v>1000</v>
          </cell>
        </row>
        <row r="158">
          <cell r="F158" t="str">
            <v>1000</v>
          </cell>
        </row>
        <row r="159">
          <cell r="F159" t="str">
            <v>1000</v>
          </cell>
        </row>
        <row r="160">
          <cell r="F160" t="str">
            <v>1000</v>
          </cell>
        </row>
        <row r="161">
          <cell r="F161" t="str">
            <v>1000</v>
          </cell>
        </row>
        <row r="162">
          <cell r="F162" t="str">
            <v>1000</v>
          </cell>
        </row>
        <row r="163">
          <cell r="F163" t="str">
            <v>1000</v>
          </cell>
        </row>
        <row r="164">
          <cell r="F164" t="str">
            <v>1000</v>
          </cell>
        </row>
        <row r="165">
          <cell r="F165" t="str">
            <v>1000</v>
          </cell>
        </row>
        <row r="166">
          <cell r="F166" t="str">
            <v>2100</v>
          </cell>
        </row>
        <row r="167">
          <cell r="F167" t="str">
            <v>2100</v>
          </cell>
        </row>
        <row r="168">
          <cell r="F168" t="str">
            <v>2100</v>
          </cell>
        </row>
        <row r="169">
          <cell r="F169" t="str">
            <v>2100</v>
          </cell>
        </row>
        <row r="170">
          <cell r="F170" t="str">
            <v>2100</v>
          </cell>
        </row>
        <row r="171">
          <cell r="F171" t="str">
            <v>2100</v>
          </cell>
        </row>
        <row r="172">
          <cell r="F172" t="str">
            <v>2100</v>
          </cell>
        </row>
        <row r="173">
          <cell r="F173" t="str">
            <v>2100</v>
          </cell>
        </row>
        <row r="174">
          <cell r="F174" t="str">
            <v>2100</v>
          </cell>
        </row>
        <row r="175">
          <cell r="F175" t="str">
            <v>2100</v>
          </cell>
        </row>
        <row r="176">
          <cell r="F176" t="str">
            <v>2100</v>
          </cell>
        </row>
        <row r="177">
          <cell r="F177" t="str">
            <v>2100</v>
          </cell>
        </row>
        <row r="178">
          <cell r="F178" t="str">
            <v>2100</v>
          </cell>
        </row>
        <row r="179">
          <cell r="F179" t="str">
            <v>2100</v>
          </cell>
        </row>
        <row r="180">
          <cell r="F180" t="str">
            <v>2100</v>
          </cell>
        </row>
        <row r="181">
          <cell r="F181" t="str">
            <v>2100</v>
          </cell>
        </row>
        <row r="182">
          <cell r="F182" t="str">
            <v>2100</v>
          </cell>
        </row>
        <row r="183">
          <cell r="F183" t="str">
            <v>2100</v>
          </cell>
        </row>
        <row r="184">
          <cell r="F184" t="str">
            <v>2100</v>
          </cell>
        </row>
        <row r="185">
          <cell r="F185" t="str">
            <v>2100</v>
          </cell>
        </row>
        <row r="186">
          <cell r="F186" t="str">
            <v>2100</v>
          </cell>
        </row>
        <row r="187">
          <cell r="F187" t="str">
            <v>3100</v>
          </cell>
        </row>
        <row r="188">
          <cell r="F188" t="str">
            <v>3100</v>
          </cell>
        </row>
        <row r="189">
          <cell r="F189" t="str">
            <v>3100</v>
          </cell>
        </row>
        <row r="190">
          <cell r="F190" t="str">
            <v>3100</v>
          </cell>
        </row>
        <row r="191">
          <cell r="F191" t="str">
            <v>3100</v>
          </cell>
        </row>
        <row r="192">
          <cell r="F192" t="str">
            <v>3100</v>
          </cell>
        </row>
        <row r="193">
          <cell r="F193" t="str">
            <v>3100</v>
          </cell>
        </row>
        <row r="194">
          <cell r="F194" t="str">
            <v>3100</v>
          </cell>
        </row>
        <row r="195">
          <cell r="F195" t="str">
            <v>3100</v>
          </cell>
        </row>
        <row r="196">
          <cell r="F196" t="str">
            <v>3100</v>
          </cell>
        </row>
        <row r="197">
          <cell r="F197" t="str">
            <v>3100</v>
          </cell>
        </row>
        <row r="198">
          <cell r="F198" t="str">
            <v>3100</v>
          </cell>
        </row>
        <row r="199">
          <cell r="F199" t="str">
            <v>3100</v>
          </cell>
        </row>
        <row r="200">
          <cell r="F200" t="str">
            <v>3100</v>
          </cell>
        </row>
        <row r="201">
          <cell r="F201" t="str">
            <v>3100</v>
          </cell>
        </row>
        <row r="202">
          <cell r="F202" t="str">
            <v>1090</v>
          </cell>
        </row>
        <row r="203">
          <cell r="F203" t="str">
            <v>1090</v>
          </cell>
        </row>
        <row r="204">
          <cell r="F204" t="str">
            <v>1090</v>
          </cell>
        </row>
        <row r="205">
          <cell r="F205" t="str">
            <v>2000</v>
          </cell>
        </row>
        <row r="206">
          <cell r="F206" t="str">
            <v>2000</v>
          </cell>
        </row>
        <row r="207">
          <cell r="F207" t="str">
            <v>2000</v>
          </cell>
        </row>
        <row r="208">
          <cell r="F208" t="str">
            <v>2000</v>
          </cell>
        </row>
        <row r="209">
          <cell r="F209" t="str">
            <v>2000</v>
          </cell>
        </row>
        <row r="210">
          <cell r="F210" t="str">
            <v>2000</v>
          </cell>
        </row>
        <row r="211">
          <cell r="F211" t="str">
            <v>2100</v>
          </cell>
        </row>
        <row r="212">
          <cell r="F212" t="str">
            <v>2100</v>
          </cell>
        </row>
        <row r="213">
          <cell r="F213" t="str">
            <v>2100</v>
          </cell>
        </row>
        <row r="214">
          <cell r="F214" t="str">
            <v>2100</v>
          </cell>
        </row>
        <row r="215">
          <cell r="F215" t="str">
            <v>3100</v>
          </cell>
        </row>
        <row r="216">
          <cell r="F216" t="str">
            <v>3100</v>
          </cell>
        </row>
        <row r="217">
          <cell r="F217" t="str">
            <v>3100</v>
          </cell>
        </row>
        <row r="218">
          <cell r="F218" t="str">
            <v>3100</v>
          </cell>
        </row>
        <row r="219">
          <cell r="F219" t="str">
            <v>3100</v>
          </cell>
        </row>
        <row r="220">
          <cell r="F220" t="str">
            <v>3100</v>
          </cell>
        </row>
        <row r="221">
          <cell r="F221" t="str">
            <v>3500</v>
          </cell>
        </row>
        <row r="222">
          <cell r="F222" t="str">
            <v>3100</v>
          </cell>
        </row>
        <row r="223">
          <cell r="F223" t="str">
            <v>3100</v>
          </cell>
        </row>
        <row r="224">
          <cell r="F224" t="str">
            <v>3100</v>
          </cell>
        </row>
        <row r="225">
          <cell r="F225" t="str">
            <v>3100</v>
          </cell>
        </row>
        <row r="226">
          <cell r="F226" t="str">
            <v>3100</v>
          </cell>
        </row>
        <row r="227">
          <cell r="F227" t="str">
            <v>3100</v>
          </cell>
        </row>
        <row r="228">
          <cell r="F228" t="str">
            <v>3100</v>
          </cell>
        </row>
        <row r="229">
          <cell r="F229" t="str">
            <v>3100</v>
          </cell>
        </row>
        <row r="230">
          <cell r="F230" t="str">
            <v>3100</v>
          </cell>
        </row>
        <row r="231">
          <cell r="F231" t="str">
            <v>1000</v>
          </cell>
        </row>
        <row r="232">
          <cell r="F232" t="str">
            <v>1000</v>
          </cell>
        </row>
        <row r="233">
          <cell r="F233" t="str">
            <v>1000</v>
          </cell>
        </row>
        <row r="234">
          <cell r="F234" t="str">
            <v>1000</v>
          </cell>
        </row>
        <row r="235">
          <cell r="F235" t="str">
            <v>1000</v>
          </cell>
        </row>
        <row r="236">
          <cell r="F236" t="str">
            <v>1000</v>
          </cell>
        </row>
        <row r="237">
          <cell r="F237" t="str">
            <v>1000</v>
          </cell>
        </row>
        <row r="238">
          <cell r="F238" t="str">
            <v>1000</v>
          </cell>
        </row>
        <row r="239">
          <cell r="F239" t="str">
            <v>1000</v>
          </cell>
        </row>
        <row r="240">
          <cell r="F240" t="str">
            <v>1000</v>
          </cell>
        </row>
        <row r="241">
          <cell r="F241" t="str">
            <v>1000</v>
          </cell>
        </row>
        <row r="242">
          <cell r="F242" t="str">
            <v>1000</v>
          </cell>
        </row>
        <row r="243">
          <cell r="F243" t="str">
            <v>1000</v>
          </cell>
        </row>
        <row r="244">
          <cell r="F244" t="str">
            <v>1070</v>
          </cell>
        </row>
        <row r="245">
          <cell r="F245" t="str">
            <v>1070</v>
          </cell>
        </row>
        <row r="246">
          <cell r="F246" t="str">
            <v>1070</v>
          </cell>
        </row>
        <row r="247">
          <cell r="F247" t="str">
            <v>1070</v>
          </cell>
        </row>
        <row r="248">
          <cell r="F248" t="str">
            <v>1070</v>
          </cell>
        </row>
        <row r="249">
          <cell r="F249" t="str">
            <v>1070</v>
          </cell>
        </row>
        <row r="250">
          <cell r="F250" t="str">
            <v>1070</v>
          </cell>
        </row>
        <row r="251">
          <cell r="F251" t="str">
            <v>1070</v>
          </cell>
        </row>
        <row r="252">
          <cell r="F252" t="str">
            <v>1070</v>
          </cell>
        </row>
        <row r="253">
          <cell r="F253" t="str">
            <v>1000</v>
          </cell>
        </row>
        <row r="254">
          <cell r="F254" t="str">
            <v>1000</v>
          </cell>
        </row>
        <row r="255">
          <cell r="F255" t="str">
            <v>1000</v>
          </cell>
        </row>
        <row r="256">
          <cell r="F256" t="str">
            <v>1000</v>
          </cell>
        </row>
        <row r="257">
          <cell r="F257" t="str">
            <v>1015</v>
          </cell>
        </row>
        <row r="258">
          <cell r="F258" t="str">
            <v>1015</v>
          </cell>
        </row>
        <row r="259">
          <cell r="F259" t="str">
            <v>2000</v>
          </cell>
        </row>
        <row r="260">
          <cell r="F260" t="str">
            <v>2100</v>
          </cell>
        </row>
        <row r="261">
          <cell r="F261" t="str">
            <v>2100</v>
          </cell>
        </row>
        <row r="262">
          <cell r="F262" t="str">
            <v>2100</v>
          </cell>
        </row>
        <row r="263">
          <cell r="F263" t="str">
            <v>2100</v>
          </cell>
        </row>
        <row r="264">
          <cell r="F264" t="str">
            <v>2100</v>
          </cell>
        </row>
        <row r="265">
          <cell r="F265" t="str">
            <v>2100</v>
          </cell>
        </row>
        <row r="266">
          <cell r="F266" t="str">
            <v>2100</v>
          </cell>
        </row>
        <row r="267">
          <cell r="F267" t="str">
            <v>2100</v>
          </cell>
        </row>
        <row r="268">
          <cell r="F268" t="str">
            <v>2100</v>
          </cell>
        </row>
        <row r="269">
          <cell r="F269" t="str">
            <v>2100</v>
          </cell>
        </row>
        <row r="270">
          <cell r="F270" t="str">
            <v>2100</v>
          </cell>
        </row>
        <row r="271">
          <cell r="F271" t="str">
            <v>2100</v>
          </cell>
        </row>
        <row r="272">
          <cell r="F272" t="str">
            <v>2100</v>
          </cell>
        </row>
        <row r="273">
          <cell r="F273" t="str">
            <v>2100</v>
          </cell>
        </row>
        <row r="274">
          <cell r="F274" t="str">
            <v>2100</v>
          </cell>
        </row>
        <row r="275">
          <cell r="F275" t="str">
            <v>2100</v>
          </cell>
        </row>
        <row r="276">
          <cell r="F276" t="str">
            <v>2100</v>
          </cell>
        </row>
        <row r="277">
          <cell r="F277" t="str">
            <v>1070</v>
          </cell>
        </row>
        <row r="278">
          <cell r="F278" t="str">
            <v>1070</v>
          </cell>
        </row>
        <row r="279">
          <cell r="F279" t="str">
            <v>1070</v>
          </cell>
        </row>
        <row r="280">
          <cell r="F280" t="str">
            <v>1070</v>
          </cell>
        </row>
        <row r="281">
          <cell r="F281" t="str">
            <v>1070</v>
          </cell>
        </row>
        <row r="282">
          <cell r="F282" t="str">
            <v>1070</v>
          </cell>
        </row>
        <row r="283">
          <cell r="F283" t="str">
            <v>1070</v>
          </cell>
        </row>
        <row r="284">
          <cell r="F284" t="str">
            <v>1070</v>
          </cell>
        </row>
        <row r="285">
          <cell r="F285" t="str">
            <v>1070</v>
          </cell>
        </row>
        <row r="286">
          <cell r="F286" t="str">
            <v>1070</v>
          </cell>
        </row>
        <row r="287">
          <cell r="F287" t="str">
            <v>3100</v>
          </cell>
        </row>
        <row r="288">
          <cell r="F288" t="str">
            <v>3100</v>
          </cell>
        </row>
        <row r="289">
          <cell r="F289" t="str">
            <v>3100</v>
          </cell>
        </row>
        <row r="290">
          <cell r="F290" t="str">
            <v>3100</v>
          </cell>
        </row>
        <row r="291">
          <cell r="F291" t="str">
            <v>3100</v>
          </cell>
        </row>
        <row r="292">
          <cell r="F292" t="str">
            <v>3100</v>
          </cell>
        </row>
        <row r="293">
          <cell r="F293" t="str">
            <v>3100</v>
          </cell>
        </row>
        <row r="294">
          <cell r="F294" t="str">
            <v>3100</v>
          </cell>
        </row>
        <row r="295">
          <cell r="F295" t="str">
            <v>3100</v>
          </cell>
        </row>
        <row r="296">
          <cell r="F296" t="str">
            <v>3100</v>
          </cell>
        </row>
        <row r="297">
          <cell r="F297" t="str">
            <v>3100</v>
          </cell>
        </row>
        <row r="298">
          <cell r="F298" t="str">
            <v>3100</v>
          </cell>
        </row>
        <row r="299">
          <cell r="F299" t="str">
            <v>3100</v>
          </cell>
        </row>
        <row r="300">
          <cell r="F300" t="str">
            <v>3100</v>
          </cell>
        </row>
        <row r="301">
          <cell r="F301" t="str">
            <v>3500</v>
          </cell>
        </row>
        <row r="302">
          <cell r="F302" t="str">
            <v>1000</v>
          </cell>
        </row>
        <row r="303">
          <cell r="F303" t="str">
            <v>1000</v>
          </cell>
        </row>
        <row r="304">
          <cell r="F304" t="str">
            <v>1000</v>
          </cell>
        </row>
        <row r="305">
          <cell r="F305" t="str">
            <v>1000</v>
          </cell>
        </row>
        <row r="306">
          <cell r="F306" t="str">
            <v>1010</v>
          </cell>
        </row>
        <row r="307">
          <cell r="F307" t="str">
            <v>1010</v>
          </cell>
        </row>
        <row r="308">
          <cell r="F308" t="str">
            <v>1015</v>
          </cell>
        </row>
        <row r="309">
          <cell r="F309" t="str">
            <v>1015</v>
          </cell>
        </row>
        <row r="310">
          <cell r="F310" t="str">
            <v>1020</v>
          </cell>
        </row>
        <row r="311">
          <cell r="F311" t="str">
            <v>1020</v>
          </cell>
        </row>
        <row r="312">
          <cell r="F312" t="str">
            <v>1030</v>
          </cell>
        </row>
        <row r="313">
          <cell r="F313" t="str">
            <v>1030</v>
          </cell>
        </row>
        <row r="314">
          <cell r="F314" t="str">
            <v>1070</v>
          </cell>
        </row>
        <row r="315">
          <cell r="F315" t="str">
            <v>1070</v>
          </cell>
        </row>
        <row r="316">
          <cell r="F316" t="str">
            <v>1080</v>
          </cell>
        </row>
        <row r="317">
          <cell r="F317" t="str">
            <v>1080</v>
          </cell>
        </row>
        <row r="318">
          <cell r="F318" t="str">
            <v>1090</v>
          </cell>
        </row>
        <row r="319">
          <cell r="F319" t="str">
            <v>1090</v>
          </cell>
        </row>
        <row r="320">
          <cell r="F320" t="str">
            <v>1015</v>
          </cell>
        </row>
        <row r="321">
          <cell r="F321" t="str">
            <v>1015</v>
          </cell>
        </row>
        <row r="322">
          <cell r="F322" t="str">
            <v>1015</v>
          </cell>
        </row>
        <row r="323">
          <cell r="F323" t="str">
            <v>1015</v>
          </cell>
        </row>
        <row r="324">
          <cell r="F324" t="str">
            <v>1015</v>
          </cell>
        </row>
        <row r="325">
          <cell r="F325" t="str">
            <v>1015</v>
          </cell>
        </row>
        <row r="326">
          <cell r="F326" t="str">
            <v>1015</v>
          </cell>
        </row>
        <row r="327">
          <cell r="F327" t="str">
            <v>1015</v>
          </cell>
        </row>
        <row r="328">
          <cell r="F328" t="str">
            <v>1015</v>
          </cell>
        </row>
        <row r="329">
          <cell r="F329" t="str">
            <v>1015</v>
          </cell>
        </row>
        <row r="330">
          <cell r="F330" t="str">
            <v>1015</v>
          </cell>
        </row>
        <row r="331">
          <cell r="F331" t="str">
            <v>1015</v>
          </cell>
        </row>
        <row r="332">
          <cell r="F332" t="str">
            <v>1015</v>
          </cell>
        </row>
        <row r="333">
          <cell r="F333" t="str">
            <v>1015</v>
          </cell>
        </row>
        <row r="334">
          <cell r="F334" t="str">
            <v>1015</v>
          </cell>
        </row>
        <row r="335">
          <cell r="F335" t="str">
            <v>1015</v>
          </cell>
        </row>
        <row r="336">
          <cell r="F336" t="str">
            <v>1015</v>
          </cell>
        </row>
        <row r="337">
          <cell r="F337" t="str">
            <v>1015</v>
          </cell>
        </row>
        <row r="338">
          <cell r="F338" t="str">
            <v>1015</v>
          </cell>
        </row>
        <row r="339">
          <cell r="F339" t="str">
            <v>1015</v>
          </cell>
        </row>
        <row r="340">
          <cell r="F340" t="str">
            <v>1015</v>
          </cell>
        </row>
        <row r="341">
          <cell r="F341" t="str">
            <v>1015</v>
          </cell>
        </row>
        <row r="342">
          <cell r="F342" t="str">
            <v>1015</v>
          </cell>
        </row>
        <row r="343">
          <cell r="F343" t="str">
            <v>1001</v>
          </cell>
        </row>
        <row r="344">
          <cell r="F344" t="str">
            <v>1001</v>
          </cell>
        </row>
        <row r="345">
          <cell r="F345" t="str">
            <v>1015</v>
          </cell>
        </row>
        <row r="346">
          <cell r="F346" t="str">
            <v>1015</v>
          </cell>
        </row>
        <row r="347">
          <cell r="F347" t="str">
            <v>1015</v>
          </cell>
        </row>
        <row r="348">
          <cell r="F348" t="str">
            <v>2000</v>
          </cell>
        </row>
        <row r="349">
          <cell r="F349" t="str">
            <v>2000</v>
          </cell>
        </row>
        <row r="350">
          <cell r="F350" t="str">
            <v>2100</v>
          </cell>
        </row>
        <row r="351">
          <cell r="F351" t="str">
            <v>2100</v>
          </cell>
        </row>
        <row r="352">
          <cell r="F352" t="str">
            <v>1015</v>
          </cell>
        </row>
        <row r="353">
          <cell r="F353" t="str">
            <v>1015</v>
          </cell>
        </row>
        <row r="354">
          <cell r="F354" t="str">
            <v>3100</v>
          </cell>
        </row>
        <row r="355">
          <cell r="F355" t="str">
            <v>3100</v>
          </cell>
        </row>
        <row r="356">
          <cell r="F356" t="str">
            <v>3500</v>
          </cell>
        </row>
        <row r="357">
          <cell r="F357" t="str">
            <v>1000</v>
          </cell>
        </row>
        <row r="358">
          <cell r="F358" t="str">
            <v>1000</v>
          </cell>
        </row>
        <row r="359">
          <cell r="F359" t="str">
            <v>1000</v>
          </cell>
        </row>
        <row r="360">
          <cell r="F360" t="str">
            <v>1000</v>
          </cell>
        </row>
        <row r="361">
          <cell r="F361" t="str">
            <v>1000</v>
          </cell>
        </row>
        <row r="362">
          <cell r="F362" t="str">
            <v>1000</v>
          </cell>
        </row>
        <row r="363">
          <cell r="F363" t="str">
            <v>1015</v>
          </cell>
        </row>
        <row r="364">
          <cell r="F364" t="str">
            <v>1015</v>
          </cell>
        </row>
        <row r="365">
          <cell r="F365" t="str">
            <v>1015</v>
          </cell>
        </row>
        <row r="366">
          <cell r="F366" t="str">
            <v>1015</v>
          </cell>
        </row>
        <row r="367">
          <cell r="F367" t="str">
            <v>1015</v>
          </cell>
        </row>
        <row r="368">
          <cell r="F368" t="str">
            <v>1015</v>
          </cell>
        </row>
        <row r="369">
          <cell r="F369" t="str">
            <v>1015</v>
          </cell>
        </row>
        <row r="370">
          <cell r="F370" t="str">
            <v>1015</v>
          </cell>
        </row>
        <row r="371">
          <cell r="F371" t="str">
            <v>1015</v>
          </cell>
        </row>
        <row r="372">
          <cell r="F372" t="str">
            <v>1015</v>
          </cell>
        </row>
        <row r="373">
          <cell r="F373" t="str">
            <v>1015</v>
          </cell>
        </row>
        <row r="374">
          <cell r="F374" t="str">
            <v>1015</v>
          </cell>
        </row>
        <row r="375">
          <cell r="F375" t="str">
            <v>1015</v>
          </cell>
        </row>
        <row r="376">
          <cell r="F376" t="str">
            <v>1015</v>
          </cell>
        </row>
        <row r="377">
          <cell r="F377" t="str">
            <v>1015</v>
          </cell>
        </row>
        <row r="378">
          <cell r="F378" t="str">
            <v>1015</v>
          </cell>
        </row>
        <row r="379">
          <cell r="F379" t="str">
            <v>1015</v>
          </cell>
        </row>
        <row r="380">
          <cell r="F380" t="str">
            <v>1070</v>
          </cell>
        </row>
        <row r="381">
          <cell r="F381" t="str">
            <v>1070</v>
          </cell>
        </row>
        <row r="382">
          <cell r="F382" t="str">
            <v>1070</v>
          </cell>
        </row>
        <row r="383">
          <cell r="F383" t="str">
            <v>1070</v>
          </cell>
        </row>
        <row r="384">
          <cell r="F384" t="str">
            <v>1070</v>
          </cell>
        </row>
        <row r="385">
          <cell r="F385" t="str">
            <v>1070</v>
          </cell>
        </row>
        <row r="386">
          <cell r="F386" t="str">
            <v>1000</v>
          </cell>
        </row>
        <row r="387">
          <cell r="F387" t="str">
            <v>1000</v>
          </cell>
        </row>
        <row r="388">
          <cell r="F388" t="str">
            <v>1000</v>
          </cell>
        </row>
        <row r="389">
          <cell r="F389" t="str">
            <v>1000</v>
          </cell>
        </row>
        <row r="390">
          <cell r="F390" t="str">
            <v>1000</v>
          </cell>
        </row>
        <row r="391">
          <cell r="F391" t="str">
            <v>1000</v>
          </cell>
        </row>
        <row r="392">
          <cell r="F392" t="str">
            <v>1000</v>
          </cell>
        </row>
        <row r="393">
          <cell r="F393" t="str">
            <v>1000</v>
          </cell>
        </row>
        <row r="394">
          <cell r="F394" t="str">
            <v>1000</v>
          </cell>
        </row>
        <row r="395">
          <cell r="F395" t="str">
            <v>1000</v>
          </cell>
        </row>
        <row r="396">
          <cell r="F396" t="str">
            <v>1000</v>
          </cell>
        </row>
        <row r="397">
          <cell r="F397" t="str">
            <v>1015</v>
          </cell>
        </row>
        <row r="398">
          <cell r="F398" t="str">
            <v>1015</v>
          </cell>
        </row>
        <row r="399">
          <cell r="F399" t="str">
            <v>1015</v>
          </cell>
        </row>
        <row r="400">
          <cell r="F400" t="str">
            <v>1015</v>
          </cell>
        </row>
        <row r="401">
          <cell r="F401" t="str">
            <v>1015</v>
          </cell>
        </row>
        <row r="402">
          <cell r="F402" t="str">
            <v>1015</v>
          </cell>
        </row>
        <row r="403">
          <cell r="F403" t="str">
            <v>1015</v>
          </cell>
        </row>
        <row r="404">
          <cell r="F404" t="str">
            <v>1015</v>
          </cell>
        </row>
        <row r="405">
          <cell r="F405" t="str">
            <v>1015</v>
          </cell>
        </row>
        <row r="406">
          <cell r="F406" t="str">
            <v>1015</v>
          </cell>
        </row>
        <row r="407">
          <cell r="F407" t="str">
            <v>1015</v>
          </cell>
        </row>
        <row r="408">
          <cell r="F408" t="str">
            <v>1015</v>
          </cell>
        </row>
        <row r="409">
          <cell r="F409" t="str">
            <v>1015</v>
          </cell>
        </row>
        <row r="410">
          <cell r="F410" t="str">
            <v>1015</v>
          </cell>
        </row>
        <row r="411">
          <cell r="F411" t="str">
            <v>1015</v>
          </cell>
        </row>
        <row r="412">
          <cell r="F412" t="str">
            <v>1015</v>
          </cell>
        </row>
        <row r="413">
          <cell r="F413" t="str">
            <v>1015</v>
          </cell>
        </row>
        <row r="414">
          <cell r="F414" t="str">
            <v>1015</v>
          </cell>
        </row>
        <row r="415">
          <cell r="F415" t="str">
            <v>1015</v>
          </cell>
        </row>
        <row r="416">
          <cell r="F416" t="str">
            <v>1015</v>
          </cell>
        </row>
        <row r="417">
          <cell r="F417" t="str">
            <v>1015</v>
          </cell>
        </row>
        <row r="418">
          <cell r="F418" t="str">
            <v>1015</v>
          </cell>
        </row>
        <row r="419">
          <cell r="F419" t="str">
            <v>1015</v>
          </cell>
        </row>
        <row r="420">
          <cell r="F420" t="str">
            <v>1015</v>
          </cell>
        </row>
        <row r="421">
          <cell r="F421" t="str">
            <v>1015</v>
          </cell>
        </row>
        <row r="422">
          <cell r="F422" t="str">
            <v>1015</v>
          </cell>
        </row>
        <row r="423">
          <cell r="F423" t="str">
            <v>1015</v>
          </cell>
        </row>
        <row r="424">
          <cell r="F424" t="str">
            <v>1015</v>
          </cell>
        </row>
        <row r="425">
          <cell r="F425" t="str">
            <v>1015</v>
          </cell>
        </row>
        <row r="426">
          <cell r="F426" t="str">
            <v>1015</v>
          </cell>
        </row>
        <row r="427">
          <cell r="F427" t="str">
            <v>1015</v>
          </cell>
        </row>
        <row r="428">
          <cell r="F428" t="str">
            <v>1015</v>
          </cell>
        </row>
        <row r="429">
          <cell r="F429" t="str">
            <v>1015</v>
          </cell>
        </row>
        <row r="430">
          <cell r="F430" t="str">
            <v>1015</v>
          </cell>
        </row>
        <row r="431">
          <cell r="F431" t="str">
            <v>2000</v>
          </cell>
        </row>
        <row r="432">
          <cell r="F432" t="str">
            <v>2100</v>
          </cell>
        </row>
        <row r="433">
          <cell r="F433" t="str">
            <v>2100</v>
          </cell>
        </row>
        <row r="434">
          <cell r="F434" t="str">
            <v>2100</v>
          </cell>
        </row>
        <row r="435">
          <cell r="F435" t="str">
            <v>2100</v>
          </cell>
        </row>
        <row r="436">
          <cell r="F436" t="str">
            <v>2100</v>
          </cell>
        </row>
        <row r="437">
          <cell r="F437" t="str">
            <v>2100</v>
          </cell>
        </row>
        <row r="438">
          <cell r="F438" t="str">
            <v>2100</v>
          </cell>
        </row>
        <row r="439">
          <cell r="F439" t="str">
            <v>2100</v>
          </cell>
        </row>
        <row r="440">
          <cell r="F440" t="str">
            <v>2100</v>
          </cell>
        </row>
        <row r="441">
          <cell r="F441" t="str">
            <v>2100</v>
          </cell>
        </row>
        <row r="442">
          <cell r="F442" t="str">
            <v>2100</v>
          </cell>
        </row>
        <row r="443">
          <cell r="F443" t="str">
            <v>2100</v>
          </cell>
        </row>
        <row r="444">
          <cell r="F444" t="str">
            <v>2100</v>
          </cell>
        </row>
        <row r="445">
          <cell r="F445" t="str">
            <v>2100</v>
          </cell>
        </row>
        <row r="446">
          <cell r="F446" t="str">
            <v>2100</v>
          </cell>
        </row>
        <row r="447">
          <cell r="F447" t="str">
            <v>1015</v>
          </cell>
        </row>
        <row r="448">
          <cell r="F448" t="str">
            <v>1015</v>
          </cell>
        </row>
        <row r="449">
          <cell r="F449" t="str">
            <v>1015</v>
          </cell>
        </row>
        <row r="450">
          <cell r="F450" t="str">
            <v>1015</v>
          </cell>
        </row>
        <row r="451">
          <cell r="F451" t="str">
            <v>1015</v>
          </cell>
        </row>
        <row r="452">
          <cell r="F452" t="str">
            <v>1015</v>
          </cell>
        </row>
        <row r="453">
          <cell r="F453" t="str">
            <v>1015</v>
          </cell>
        </row>
        <row r="454">
          <cell r="F454" t="str">
            <v>1015</v>
          </cell>
        </row>
        <row r="455">
          <cell r="F455" t="str">
            <v>1015</v>
          </cell>
        </row>
        <row r="456">
          <cell r="F456" t="str">
            <v>1015</v>
          </cell>
        </row>
        <row r="457">
          <cell r="F457" t="str">
            <v>1015</v>
          </cell>
        </row>
        <row r="458">
          <cell r="F458" t="str">
            <v>1015</v>
          </cell>
        </row>
        <row r="459">
          <cell r="F459" t="str">
            <v>1015</v>
          </cell>
        </row>
        <row r="460">
          <cell r="F460" t="str">
            <v>1015</v>
          </cell>
        </row>
        <row r="461">
          <cell r="F461" t="str">
            <v>1015</v>
          </cell>
        </row>
        <row r="462">
          <cell r="F462" t="str">
            <v>1015</v>
          </cell>
        </row>
        <row r="463">
          <cell r="F463" t="str">
            <v>1015</v>
          </cell>
        </row>
        <row r="464">
          <cell r="F464" t="str">
            <v>1015</v>
          </cell>
        </row>
        <row r="465">
          <cell r="F465" t="str">
            <v>1015</v>
          </cell>
        </row>
        <row r="466">
          <cell r="F466" t="str">
            <v>1015</v>
          </cell>
        </row>
        <row r="467">
          <cell r="F467" t="str">
            <v>1015</v>
          </cell>
        </row>
        <row r="468">
          <cell r="F468" t="str">
            <v>3100</v>
          </cell>
        </row>
        <row r="469">
          <cell r="F469" t="str">
            <v>3100</v>
          </cell>
        </row>
        <row r="470">
          <cell r="F470" t="str">
            <v>3100</v>
          </cell>
        </row>
        <row r="471">
          <cell r="F471" t="str">
            <v>3100</v>
          </cell>
        </row>
        <row r="472">
          <cell r="F472" t="str">
            <v>3500</v>
          </cell>
        </row>
        <row r="473">
          <cell r="F473" t="str">
            <v>1015</v>
          </cell>
        </row>
        <row r="474">
          <cell r="F474" t="str">
            <v>1015</v>
          </cell>
        </row>
        <row r="475">
          <cell r="F475" t="str">
            <v>1015</v>
          </cell>
        </row>
        <row r="476">
          <cell r="F476" t="str">
            <v>1015</v>
          </cell>
        </row>
        <row r="477">
          <cell r="F477" t="str">
            <v>1015</v>
          </cell>
        </row>
        <row r="478">
          <cell r="F478" t="str">
            <v>1015</v>
          </cell>
        </row>
        <row r="479">
          <cell r="F479" t="str">
            <v>1015</v>
          </cell>
        </row>
        <row r="480">
          <cell r="F480" t="str">
            <v>1015</v>
          </cell>
        </row>
        <row r="481">
          <cell r="F481" t="str">
            <v>1015</v>
          </cell>
        </row>
        <row r="482">
          <cell r="F482" t="str">
            <v>1015</v>
          </cell>
        </row>
        <row r="483">
          <cell r="F483" t="str">
            <v>1015</v>
          </cell>
        </row>
        <row r="484">
          <cell r="F484" t="str">
            <v>1015</v>
          </cell>
        </row>
        <row r="485">
          <cell r="F485" t="str">
            <v>1015</v>
          </cell>
        </row>
        <row r="486">
          <cell r="F486" t="str">
            <v>1015</v>
          </cell>
        </row>
        <row r="487">
          <cell r="F487" t="str">
            <v>1015</v>
          </cell>
        </row>
        <row r="488">
          <cell r="F488" t="str">
            <v>1015</v>
          </cell>
        </row>
        <row r="489">
          <cell r="F489" t="str">
            <v>1015</v>
          </cell>
        </row>
        <row r="490">
          <cell r="F490" t="str">
            <v>1015</v>
          </cell>
        </row>
        <row r="491">
          <cell r="F491" t="str">
            <v>1015</v>
          </cell>
        </row>
        <row r="492">
          <cell r="F492" t="str">
            <v>1015</v>
          </cell>
        </row>
        <row r="493">
          <cell r="F493" t="str">
            <v>1015</v>
          </cell>
        </row>
        <row r="494">
          <cell r="F494" t="str">
            <v>1015</v>
          </cell>
        </row>
        <row r="495">
          <cell r="F495" t="str">
            <v>1015</v>
          </cell>
        </row>
        <row r="496">
          <cell r="F496" t="str">
            <v>1015</v>
          </cell>
        </row>
        <row r="497">
          <cell r="F497" t="str">
            <v>1015</v>
          </cell>
        </row>
        <row r="498">
          <cell r="F498" t="str">
            <v>1015</v>
          </cell>
        </row>
        <row r="499">
          <cell r="F499" t="str">
            <v>1015</v>
          </cell>
        </row>
        <row r="500">
          <cell r="F500" t="str">
            <v>1015</v>
          </cell>
        </row>
        <row r="501">
          <cell r="F501" t="str">
            <v>2100</v>
          </cell>
        </row>
        <row r="502">
          <cell r="F502" t="str">
            <v>1015</v>
          </cell>
        </row>
        <row r="503">
          <cell r="F503" t="str">
            <v>1015</v>
          </cell>
        </row>
        <row r="504">
          <cell r="F504" t="str">
            <v>1015</v>
          </cell>
        </row>
        <row r="505">
          <cell r="F505" t="str">
            <v>1015</v>
          </cell>
        </row>
        <row r="506">
          <cell r="F506" t="str">
            <v>1015</v>
          </cell>
        </row>
        <row r="507">
          <cell r="F507" t="str">
            <v>1015</v>
          </cell>
        </row>
        <row r="508">
          <cell r="F508" t="str">
            <v>1015</v>
          </cell>
        </row>
        <row r="509">
          <cell r="F509" t="str">
            <v>1015</v>
          </cell>
        </row>
        <row r="510">
          <cell r="F510" t="str">
            <v>3100</v>
          </cell>
        </row>
        <row r="511">
          <cell r="F511" t="str">
            <v>1000</v>
          </cell>
        </row>
        <row r="512">
          <cell r="F512" t="str">
            <v>1000</v>
          </cell>
        </row>
        <row r="513">
          <cell r="F513" t="str">
            <v>1000</v>
          </cell>
        </row>
        <row r="514">
          <cell r="F514" t="str">
            <v>1000</v>
          </cell>
        </row>
        <row r="515">
          <cell r="F515" t="str">
            <v>1000</v>
          </cell>
        </row>
        <row r="516">
          <cell r="F516" t="str">
            <v>1000</v>
          </cell>
        </row>
        <row r="517">
          <cell r="F517" t="str">
            <v>1000</v>
          </cell>
        </row>
        <row r="518">
          <cell r="F518" t="str">
            <v>1000</v>
          </cell>
        </row>
        <row r="519">
          <cell r="F519" t="str">
            <v>1000</v>
          </cell>
        </row>
        <row r="520">
          <cell r="F520" t="str">
            <v>1000</v>
          </cell>
        </row>
        <row r="521">
          <cell r="F521" t="str">
            <v>1000</v>
          </cell>
        </row>
        <row r="522">
          <cell r="F522" t="str">
            <v>1000</v>
          </cell>
        </row>
        <row r="523">
          <cell r="F523" t="str">
            <v>1015</v>
          </cell>
        </row>
        <row r="524">
          <cell r="F524" t="str">
            <v>1015</v>
          </cell>
        </row>
        <row r="525">
          <cell r="F525" t="str">
            <v>1015</v>
          </cell>
        </row>
        <row r="526">
          <cell r="F526" t="str">
            <v>1015</v>
          </cell>
        </row>
        <row r="527">
          <cell r="F527" t="str">
            <v>1015</v>
          </cell>
        </row>
        <row r="528">
          <cell r="F528" t="str">
            <v>1015</v>
          </cell>
        </row>
        <row r="529">
          <cell r="F529" t="str">
            <v>1015</v>
          </cell>
        </row>
        <row r="530">
          <cell r="F530" t="str">
            <v>1015</v>
          </cell>
        </row>
        <row r="531">
          <cell r="F531" t="str">
            <v>1015</v>
          </cell>
        </row>
        <row r="532">
          <cell r="F532" t="str">
            <v>1015</v>
          </cell>
        </row>
        <row r="533">
          <cell r="F533" t="str">
            <v>1015</v>
          </cell>
        </row>
        <row r="534">
          <cell r="F534" t="str">
            <v>1015</v>
          </cell>
        </row>
        <row r="535">
          <cell r="F535" t="str">
            <v>1015</v>
          </cell>
        </row>
        <row r="536">
          <cell r="F536" t="str">
            <v>1015</v>
          </cell>
        </row>
        <row r="537">
          <cell r="F537" t="str">
            <v>1015</v>
          </cell>
        </row>
        <row r="538">
          <cell r="F538" t="str">
            <v>1015</v>
          </cell>
        </row>
        <row r="539">
          <cell r="F539" t="str">
            <v>1015</v>
          </cell>
        </row>
        <row r="540">
          <cell r="F540" t="str">
            <v>1015</v>
          </cell>
        </row>
        <row r="541">
          <cell r="F541" t="str">
            <v>1015</v>
          </cell>
        </row>
        <row r="542">
          <cell r="F542" t="str">
            <v>1015</v>
          </cell>
        </row>
        <row r="543">
          <cell r="F543" t="str">
            <v>1015</v>
          </cell>
        </row>
        <row r="544">
          <cell r="F544" t="str">
            <v>1015</v>
          </cell>
        </row>
        <row r="545">
          <cell r="F545" t="str">
            <v>1015</v>
          </cell>
        </row>
        <row r="546">
          <cell r="F546" t="str">
            <v>1015</v>
          </cell>
        </row>
        <row r="547">
          <cell r="F547" t="str">
            <v>1015</v>
          </cell>
        </row>
        <row r="548">
          <cell r="F548" t="str">
            <v>1015</v>
          </cell>
        </row>
        <row r="549">
          <cell r="F549" t="str">
            <v>1015</v>
          </cell>
        </row>
        <row r="550">
          <cell r="F550" t="str">
            <v>1015</v>
          </cell>
        </row>
        <row r="551">
          <cell r="F551" t="str">
            <v>1015</v>
          </cell>
        </row>
        <row r="552">
          <cell r="F552" t="str">
            <v>1015</v>
          </cell>
        </row>
        <row r="553">
          <cell r="F553" t="str">
            <v>1015</v>
          </cell>
        </row>
        <row r="554">
          <cell r="F554" t="str">
            <v>1015</v>
          </cell>
        </row>
        <row r="555">
          <cell r="F555" t="str">
            <v>1015</v>
          </cell>
        </row>
        <row r="556">
          <cell r="F556" t="str">
            <v>1015</v>
          </cell>
        </row>
        <row r="557">
          <cell r="F557" t="str">
            <v>1015</v>
          </cell>
        </row>
        <row r="558">
          <cell r="F558" t="str">
            <v>1015</v>
          </cell>
        </row>
        <row r="559">
          <cell r="F559" t="str">
            <v>1015</v>
          </cell>
        </row>
        <row r="560">
          <cell r="F560" t="str">
            <v>1015</v>
          </cell>
        </row>
        <row r="561">
          <cell r="F561" t="str">
            <v>1015</v>
          </cell>
        </row>
        <row r="562">
          <cell r="F562" t="str">
            <v>1015</v>
          </cell>
        </row>
        <row r="563">
          <cell r="F563" t="str">
            <v>1015</v>
          </cell>
        </row>
        <row r="564">
          <cell r="F564" t="str">
            <v>1015</v>
          </cell>
        </row>
        <row r="565">
          <cell r="F565" t="str">
            <v>1015</v>
          </cell>
        </row>
        <row r="566">
          <cell r="F566" t="str">
            <v>1015</v>
          </cell>
        </row>
        <row r="567">
          <cell r="F567" t="str">
            <v>1015</v>
          </cell>
        </row>
        <row r="568">
          <cell r="F568" t="str">
            <v>1015</v>
          </cell>
        </row>
        <row r="569">
          <cell r="F569" t="str">
            <v>1015</v>
          </cell>
        </row>
        <row r="570">
          <cell r="F570" t="str">
            <v>1015</v>
          </cell>
        </row>
        <row r="571">
          <cell r="F571" t="str">
            <v>1015</v>
          </cell>
        </row>
        <row r="572">
          <cell r="F572" t="str">
            <v>1015</v>
          </cell>
        </row>
        <row r="573">
          <cell r="F573" t="str">
            <v>1015</v>
          </cell>
        </row>
        <row r="574">
          <cell r="F574" t="str">
            <v>1015</v>
          </cell>
        </row>
        <row r="575">
          <cell r="F575" t="str">
            <v>1015</v>
          </cell>
        </row>
        <row r="576">
          <cell r="F576" t="str">
            <v>1015</v>
          </cell>
        </row>
        <row r="577">
          <cell r="F577" t="str">
            <v>1015</v>
          </cell>
        </row>
        <row r="578">
          <cell r="F578" t="str">
            <v>1015</v>
          </cell>
        </row>
        <row r="579">
          <cell r="F579" t="str">
            <v>1015</v>
          </cell>
        </row>
        <row r="580">
          <cell r="F580" t="str">
            <v>1015</v>
          </cell>
        </row>
        <row r="581">
          <cell r="F581" t="str">
            <v>1015</v>
          </cell>
        </row>
        <row r="582">
          <cell r="F582" t="str">
            <v>1015</v>
          </cell>
        </row>
        <row r="583">
          <cell r="F583" t="str">
            <v>1015</v>
          </cell>
        </row>
        <row r="584">
          <cell r="F584" t="str">
            <v>1015</v>
          </cell>
        </row>
        <row r="585">
          <cell r="F585" t="str">
            <v>1015</v>
          </cell>
        </row>
        <row r="586">
          <cell r="F586" t="str">
            <v>1015</v>
          </cell>
        </row>
        <row r="587">
          <cell r="F587" t="str">
            <v>1015</v>
          </cell>
        </row>
        <row r="588">
          <cell r="F588" t="str">
            <v>1015</v>
          </cell>
        </row>
        <row r="589">
          <cell r="F589" t="str">
            <v>1015</v>
          </cell>
        </row>
        <row r="590">
          <cell r="F590" t="str">
            <v>1015</v>
          </cell>
        </row>
        <row r="591">
          <cell r="F591" t="str">
            <v>1015</v>
          </cell>
        </row>
        <row r="592">
          <cell r="F592" t="str">
            <v>1015</v>
          </cell>
        </row>
        <row r="593">
          <cell r="F593" t="str">
            <v>1015</v>
          </cell>
        </row>
        <row r="594">
          <cell r="F594" t="str">
            <v>1015</v>
          </cell>
        </row>
        <row r="595">
          <cell r="F595" t="str">
            <v>1015</v>
          </cell>
        </row>
        <row r="596">
          <cell r="F596" t="str">
            <v>1015</v>
          </cell>
        </row>
        <row r="597">
          <cell r="F597" t="str">
            <v>1015</v>
          </cell>
        </row>
        <row r="598">
          <cell r="F598" t="str">
            <v>1015</v>
          </cell>
        </row>
        <row r="599">
          <cell r="F599" t="str">
            <v>1015</v>
          </cell>
        </row>
        <row r="600">
          <cell r="F600" t="str">
            <v>1015</v>
          </cell>
        </row>
        <row r="601">
          <cell r="F601" t="str">
            <v>1015</v>
          </cell>
        </row>
        <row r="602">
          <cell r="F602" t="str">
            <v>1015</v>
          </cell>
        </row>
        <row r="603">
          <cell r="F603" t="str">
            <v>1015</v>
          </cell>
        </row>
        <row r="604">
          <cell r="F604" t="str">
            <v>1015</v>
          </cell>
        </row>
        <row r="605">
          <cell r="F605" t="str">
            <v>1015</v>
          </cell>
        </row>
        <row r="606">
          <cell r="F606" t="str">
            <v>1015</v>
          </cell>
        </row>
        <row r="607">
          <cell r="F607" t="str">
            <v>1015</v>
          </cell>
        </row>
        <row r="608">
          <cell r="F608" t="str">
            <v>1015</v>
          </cell>
        </row>
        <row r="609">
          <cell r="F609" t="str">
            <v>1015</v>
          </cell>
        </row>
        <row r="610">
          <cell r="F610" t="str">
            <v>1015</v>
          </cell>
        </row>
        <row r="611">
          <cell r="F611" t="str">
            <v>1015</v>
          </cell>
        </row>
        <row r="612">
          <cell r="F612" t="str">
            <v>1015</v>
          </cell>
        </row>
        <row r="613">
          <cell r="F613" t="str">
            <v>1015</v>
          </cell>
        </row>
        <row r="614">
          <cell r="F614" t="str">
            <v>1015</v>
          </cell>
        </row>
        <row r="615">
          <cell r="F615" t="str">
            <v>1015</v>
          </cell>
        </row>
        <row r="616">
          <cell r="F616" t="str">
            <v>1015</v>
          </cell>
        </row>
        <row r="617">
          <cell r="F617" t="str">
            <v>1015</v>
          </cell>
        </row>
        <row r="618">
          <cell r="F618" t="str">
            <v>1015</v>
          </cell>
        </row>
        <row r="619">
          <cell r="F619" t="str">
            <v>1015</v>
          </cell>
        </row>
        <row r="620">
          <cell r="F620" t="str">
            <v>1015</v>
          </cell>
        </row>
        <row r="621">
          <cell r="F621" t="str">
            <v>1015</v>
          </cell>
        </row>
        <row r="622">
          <cell r="F622" t="str">
            <v>1015</v>
          </cell>
        </row>
        <row r="623">
          <cell r="F623" t="str">
            <v>1015</v>
          </cell>
        </row>
        <row r="624">
          <cell r="F624" t="str">
            <v>1015</v>
          </cell>
        </row>
        <row r="625">
          <cell r="F625" t="str">
            <v>1015</v>
          </cell>
        </row>
        <row r="626">
          <cell r="F626" t="str">
            <v>1015</v>
          </cell>
        </row>
        <row r="627">
          <cell r="F627" t="str">
            <v>1015</v>
          </cell>
        </row>
        <row r="628">
          <cell r="F628" t="str">
            <v>1015</v>
          </cell>
        </row>
        <row r="629">
          <cell r="F629" t="str">
            <v>1015</v>
          </cell>
        </row>
        <row r="630">
          <cell r="F630" t="str">
            <v>1015</v>
          </cell>
        </row>
        <row r="631">
          <cell r="F631" t="str">
            <v>1015</v>
          </cell>
        </row>
        <row r="632">
          <cell r="F632" t="str">
            <v>1015</v>
          </cell>
        </row>
        <row r="633">
          <cell r="F633" t="str">
            <v>1015</v>
          </cell>
        </row>
        <row r="634">
          <cell r="F634" t="str">
            <v>1015</v>
          </cell>
        </row>
        <row r="635">
          <cell r="F635" t="str">
            <v>1015</v>
          </cell>
        </row>
        <row r="636">
          <cell r="F636" t="str">
            <v>1015</v>
          </cell>
        </row>
        <row r="637">
          <cell r="F637" t="str">
            <v>1015</v>
          </cell>
        </row>
        <row r="638">
          <cell r="F638" t="str">
            <v>1015</v>
          </cell>
        </row>
        <row r="639">
          <cell r="F639" t="str">
            <v>1015</v>
          </cell>
        </row>
        <row r="640">
          <cell r="F640" t="str">
            <v>1015</v>
          </cell>
        </row>
        <row r="641">
          <cell r="F641" t="str">
            <v>1015</v>
          </cell>
        </row>
        <row r="642">
          <cell r="F642" t="str">
            <v>1015</v>
          </cell>
        </row>
        <row r="643">
          <cell r="F643" t="str">
            <v>1015</v>
          </cell>
        </row>
        <row r="644">
          <cell r="F644" t="str">
            <v>1015</v>
          </cell>
        </row>
        <row r="645">
          <cell r="F645" t="str">
            <v>1015</v>
          </cell>
        </row>
        <row r="646">
          <cell r="F646" t="str">
            <v>1015</v>
          </cell>
        </row>
        <row r="647">
          <cell r="F647" t="str">
            <v>1015</v>
          </cell>
        </row>
        <row r="648">
          <cell r="F648" t="str">
            <v>1015</v>
          </cell>
        </row>
        <row r="649">
          <cell r="F649" t="str">
            <v>1015</v>
          </cell>
        </row>
        <row r="650">
          <cell r="F650" t="str">
            <v>1015</v>
          </cell>
        </row>
        <row r="651">
          <cell r="F651" t="str">
            <v>1015</v>
          </cell>
        </row>
        <row r="652">
          <cell r="F652" t="str">
            <v>1015</v>
          </cell>
        </row>
        <row r="653">
          <cell r="F653" t="str">
            <v>1015</v>
          </cell>
        </row>
        <row r="654">
          <cell r="F654" t="str">
            <v>1015</v>
          </cell>
        </row>
        <row r="655">
          <cell r="F655" t="str">
            <v>1015</v>
          </cell>
        </row>
        <row r="656">
          <cell r="F656" t="str">
            <v>1015</v>
          </cell>
        </row>
        <row r="657">
          <cell r="F657" t="str">
            <v>1015</v>
          </cell>
        </row>
        <row r="658">
          <cell r="F658" t="str">
            <v>1015</v>
          </cell>
        </row>
        <row r="659">
          <cell r="F659" t="str">
            <v>1015</v>
          </cell>
        </row>
        <row r="660">
          <cell r="F660" t="str">
            <v>1015</v>
          </cell>
        </row>
        <row r="661">
          <cell r="F661" t="str">
            <v>1015</v>
          </cell>
        </row>
        <row r="662">
          <cell r="F662" t="str">
            <v>1015</v>
          </cell>
        </row>
        <row r="663">
          <cell r="F663" t="str">
            <v>1015</v>
          </cell>
        </row>
        <row r="664">
          <cell r="F664" t="str">
            <v>1015</v>
          </cell>
        </row>
        <row r="665">
          <cell r="F665" t="str">
            <v>1015</v>
          </cell>
        </row>
        <row r="666">
          <cell r="F666" t="str">
            <v>1015</v>
          </cell>
        </row>
        <row r="667">
          <cell r="F667" t="str">
            <v>1015</v>
          </cell>
        </row>
        <row r="668">
          <cell r="F668" t="str">
            <v>1015</v>
          </cell>
        </row>
        <row r="669">
          <cell r="F669" t="str">
            <v>1015</v>
          </cell>
        </row>
        <row r="670">
          <cell r="F670" t="str">
            <v>1015</v>
          </cell>
        </row>
        <row r="671">
          <cell r="F671" t="str">
            <v>1015</v>
          </cell>
        </row>
        <row r="672">
          <cell r="F672" t="str">
            <v>1015</v>
          </cell>
        </row>
        <row r="673">
          <cell r="F673" t="str">
            <v>1015</v>
          </cell>
        </row>
        <row r="674">
          <cell r="F674" t="str">
            <v>1015</v>
          </cell>
        </row>
        <row r="675">
          <cell r="F675" t="str">
            <v>1000</v>
          </cell>
        </row>
        <row r="676">
          <cell r="F676" t="str">
            <v>1000</v>
          </cell>
        </row>
        <row r="677">
          <cell r="F677" t="str">
            <v>1010</v>
          </cell>
        </row>
        <row r="678">
          <cell r="F678" t="str">
            <v>1010</v>
          </cell>
        </row>
        <row r="679">
          <cell r="F679" t="str">
            <v>1020</v>
          </cell>
        </row>
        <row r="680">
          <cell r="F680" t="str">
            <v>1020</v>
          </cell>
        </row>
        <row r="681">
          <cell r="F681" t="str">
            <v>1030</v>
          </cell>
        </row>
        <row r="682">
          <cell r="F682" t="str">
            <v>1030</v>
          </cell>
        </row>
        <row r="683">
          <cell r="F683" t="str">
            <v>1070</v>
          </cell>
        </row>
        <row r="684">
          <cell r="F684" t="str">
            <v>1070</v>
          </cell>
        </row>
        <row r="685">
          <cell r="F685" t="str">
            <v>1080</v>
          </cell>
        </row>
        <row r="686">
          <cell r="F686" t="str">
            <v>1080</v>
          </cell>
        </row>
        <row r="687">
          <cell r="F687" t="str">
            <v>1090</v>
          </cell>
        </row>
        <row r="688">
          <cell r="F688" t="str">
            <v>1090</v>
          </cell>
        </row>
        <row r="689">
          <cell r="F689" t="str">
            <v>1000</v>
          </cell>
        </row>
        <row r="690">
          <cell r="F690" t="str">
            <v>1000</v>
          </cell>
        </row>
        <row r="691">
          <cell r="F691" t="str">
            <v>1001</v>
          </cell>
        </row>
        <row r="692">
          <cell r="F692" t="str">
            <v>1001</v>
          </cell>
        </row>
        <row r="693">
          <cell r="F693" t="str">
            <v>1010</v>
          </cell>
        </row>
        <row r="694">
          <cell r="F694" t="str">
            <v>1010</v>
          </cell>
        </row>
        <row r="695">
          <cell r="F695" t="str">
            <v>1020</v>
          </cell>
        </row>
        <row r="696">
          <cell r="F696" t="str">
            <v>1020</v>
          </cell>
        </row>
        <row r="697">
          <cell r="F697" t="str">
            <v>1030</v>
          </cell>
        </row>
        <row r="698">
          <cell r="F698" t="str">
            <v>1030</v>
          </cell>
        </row>
        <row r="699">
          <cell r="F699" t="str">
            <v>1070</v>
          </cell>
        </row>
        <row r="700">
          <cell r="F700" t="str">
            <v>1070</v>
          </cell>
        </row>
        <row r="701">
          <cell r="F701" t="str">
            <v>1080</v>
          </cell>
        </row>
        <row r="702">
          <cell r="F702" t="str">
            <v>1080</v>
          </cell>
        </row>
        <row r="703">
          <cell r="F703" t="str">
            <v>1090</v>
          </cell>
        </row>
        <row r="704">
          <cell r="F704" t="str">
            <v>1090</v>
          </cell>
        </row>
        <row r="705">
          <cell r="F705" t="str">
            <v>2000</v>
          </cell>
        </row>
        <row r="706">
          <cell r="F706" t="str">
            <v>2000</v>
          </cell>
        </row>
        <row r="707">
          <cell r="F707" t="str">
            <v>2100</v>
          </cell>
        </row>
        <row r="708">
          <cell r="F708" t="str">
            <v>2100</v>
          </cell>
        </row>
        <row r="709">
          <cell r="F709" t="str">
            <v>3100</v>
          </cell>
        </row>
        <row r="710">
          <cell r="F710" t="str">
            <v>3100</v>
          </cell>
        </row>
        <row r="711">
          <cell r="F711" t="str">
            <v>3500</v>
          </cell>
        </row>
        <row r="712">
          <cell r="F712" t="str">
            <v>1001</v>
          </cell>
        </row>
        <row r="713">
          <cell r="F713" t="str">
            <v>1001</v>
          </cell>
        </row>
        <row r="714">
          <cell r="F714" t="str">
            <v>2000</v>
          </cell>
        </row>
        <row r="715">
          <cell r="F715" t="str">
            <v>2000</v>
          </cell>
        </row>
        <row r="716">
          <cell r="F716" t="str">
            <v>2100</v>
          </cell>
        </row>
        <row r="717">
          <cell r="F717" t="str">
            <v>2100</v>
          </cell>
        </row>
        <row r="718">
          <cell r="F718" t="str">
            <v>3100</v>
          </cell>
        </row>
        <row r="719">
          <cell r="F719" t="str">
            <v>3100</v>
          </cell>
        </row>
        <row r="720">
          <cell r="F720" t="str">
            <v>3500</v>
          </cell>
        </row>
        <row r="721">
          <cell r="F721" t="str">
            <v>1000</v>
          </cell>
        </row>
        <row r="722">
          <cell r="F722" t="str">
            <v>1000</v>
          </cell>
        </row>
        <row r="723">
          <cell r="F723" t="str">
            <v>1000</v>
          </cell>
        </row>
        <row r="724">
          <cell r="F724" t="str">
            <v>1000</v>
          </cell>
        </row>
        <row r="725">
          <cell r="F725" t="str">
            <v>1000</v>
          </cell>
        </row>
        <row r="726">
          <cell r="F726" t="str">
            <v>1000</v>
          </cell>
        </row>
        <row r="727">
          <cell r="F727" t="str">
            <v>1000</v>
          </cell>
        </row>
        <row r="728">
          <cell r="F728" t="str">
            <v>1000</v>
          </cell>
        </row>
        <row r="729">
          <cell r="F729" t="str">
            <v>1000</v>
          </cell>
        </row>
        <row r="730">
          <cell r="F730" t="str">
            <v>1000</v>
          </cell>
        </row>
        <row r="731">
          <cell r="F731" t="str">
            <v>1000</v>
          </cell>
        </row>
        <row r="732">
          <cell r="F732" t="str">
            <v>1000</v>
          </cell>
        </row>
        <row r="733">
          <cell r="F733" t="str">
            <v>1000</v>
          </cell>
        </row>
        <row r="734">
          <cell r="F734" t="str">
            <v>1000</v>
          </cell>
        </row>
        <row r="735">
          <cell r="F735" t="str">
            <v>1000</v>
          </cell>
        </row>
        <row r="736">
          <cell r="F736" t="str">
            <v>1000</v>
          </cell>
        </row>
        <row r="737">
          <cell r="F737" t="str">
            <v>1000</v>
          </cell>
        </row>
        <row r="738">
          <cell r="F738" t="str">
            <v>1000</v>
          </cell>
        </row>
        <row r="739">
          <cell r="F739" t="str">
            <v>1000</v>
          </cell>
        </row>
        <row r="740">
          <cell r="F740" t="str">
            <v>1010</v>
          </cell>
        </row>
        <row r="741">
          <cell r="F741" t="str">
            <v>1010</v>
          </cell>
        </row>
        <row r="742">
          <cell r="F742" t="str">
            <v>1010</v>
          </cell>
        </row>
        <row r="743">
          <cell r="F743" t="str">
            <v>1010</v>
          </cell>
        </row>
        <row r="744">
          <cell r="F744" t="str">
            <v>1010</v>
          </cell>
        </row>
        <row r="745">
          <cell r="F745" t="str">
            <v>1010</v>
          </cell>
        </row>
        <row r="746">
          <cell r="F746" t="str">
            <v>1010</v>
          </cell>
        </row>
        <row r="747">
          <cell r="F747" t="str">
            <v>1020</v>
          </cell>
        </row>
        <row r="748">
          <cell r="F748" t="str">
            <v>1020</v>
          </cell>
        </row>
        <row r="749">
          <cell r="F749" t="str">
            <v>1030</v>
          </cell>
        </row>
        <row r="750">
          <cell r="F750" t="str">
            <v>1030</v>
          </cell>
        </row>
        <row r="751">
          <cell r="F751" t="str">
            <v>1030</v>
          </cell>
        </row>
        <row r="752">
          <cell r="F752" t="str">
            <v>1030</v>
          </cell>
        </row>
        <row r="753">
          <cell r="F753" t="str">
            <v>1050</v>
          </cell>
        </row>
        <row r="754">
          <cell r="F754" t="str">
            <v>1050</v>
          </cell>
        </row>
        <row r="755">
          <cell r="F755" t="str">
            <v>1050</v>
          </cell>
        </row>
        <row r="756">
          <cell r="F756" t="str">
            <v>1050</v>
          </cell>
        </row>
        <row r="757">
          <cell r="F757" t="str">
            <v>1070</v>
          </cell>
        </row>
        <row r="758">
          <cell r="F758" t="str">
            <v>1070</v>
          </cell>
        </row>
        <row r="759">
          <cell r="F759" t="str">
            <v>1070</v>
          </cell>
        </row>
        <row r="760">
          <cell r="F760" t="str">
            <v>1070</v>
          </cell>
        </row>
        <row r="761">
          <cell r="F761" t="str">
            <v>1070</v>
          </cell>
        </row>
        <row r="762">
          <cell r="F762" t="str">
            <v>1070</v>
          </cell>
        </row>
        <row r="763">
          <cell r="F763" t="str">
            <v>1070</v>
          </cell>
        </row>
        <row r="764">
          <cell r="F764" t="str">
            <v>1070</v>
          </cell>
        </row>
        <row r="765">
          <cell r="F765" t="str">
            <v>1070</v>
          </cell>
        </row>
        <row r="766">
          <cell r="F766" t="str">
            <v>1070</v>
          </cell>
        </row>
        <row r="767">
          <cell r="F767" t="str">
            <v>1070</v>
          </cell>
        </row>
        <row r="768">
          <cell r="F768" t="str">
            <v>1080</v>
          </cell>
        </row>
        <row r="769">
          <cell r="F769" t="str">
            <v>1080</v>
          </cell>
        </row>
        <row r="770">
          <cell r="F770" t="str">
            <v>1090</v>
          </cell>
        </row>
        <row r="771">
          <cell r="F771" t="str">
            <v>1110</v>
          </cell>
        </row>
        <row r="772">
          <cell r="F772" t="str">
            <v>1001</v>
          </cell>
        </row>
        <row r="773">
          <cell r="F773" t="str">
            <v>1001</v>
          </cell>
        </row>
        <row r="774">
          <cell r="F774" t="str">
            <v>1001</v>
          </cell>
        </row>
        <row r="775">
          <cell r="F775" t="str">
            <v>1001</v>
          </cell>
        </row>
        <row r="776">
          <cell r="F776" t="str">
            <v>2000</v>
          </cell>
        </row>
        <row r="777">
          <cell r="F777" t="str">
            <v>2000</v>
          </cell>
        </row>
        <row r="778">
          <cell r="F778" t="str">
            <v>2000</v>
          </cell>
        </row>
        <row r="779">
          <cell r="F779" t="str">
            <v>2000</v>
          </cell>
        </row>
        <row r="780">
          <cell r="F780" t="str">
            <v>2000</v>
          </cell>
        </row>
        <row r="781">
          <cell r="F781" t="str">
            <v>2000</v>
          </cell>
        </row>
        <row r="782">
          <cell r="F782" t="str">
            <v>2000</v>
          </cell>
        </row>
        <row r="783">
          <cell r="F783" t="str">
            <v>2000</v>
          </cell>
        </row>
        <row r="784">
          <cell r="F784" t="str">
            <v>2100</v>
          </cell>
        </row>
        <row r="785">
          <cell r="F785" t="str">
            <v>2100</v>
          </cell>
        </row>
        <row r="786">
          <cell r="F786" t="str">
            <v>2100</v>
          </cell>
        </row>
        <row r="787">
          <cell r="F787" t="str">
            <v>2100</v>
          </cell>
        </row>
        <row r="788">
          <cell r="F788" t="str">
            <v>2100</v>
          </cell>
        </row>
        <row r="789">
          <cell r="F789" t="str">
            <v>2100</v>
          </cell>
        </row>
        <row r="790">
          <cell r="F790" t="str">
            <v>2100</v>
          </cell>
        </row>
        <row r="791">
          <cell r="F791" t="str">
            <v>2100</v>
          </cell>
        </row>
        <row r="792">
          <cell r="F792" t="str">
            <v>2100</v>
          </cell>
        </row>
        <row r="793">
          <cell r="F793" t="str">
            <v>2100</v>
          </cell>
        </row>
        <row r="794">
          <cell r="F794" t="str">
            <v>2100</v>
          </cell>
        </row>
        <row r="795">
          <cell r="F795" t="str">
            <v>2100</v>
          </cell>
        </row>
        <row r="796">
          <cell r="F796" t="str">
            <v>2000</v>
          </cell>
        </row>
        <row r="797">
          <cell r="F797" t="str">
            <v>2000</v>
          </cell>
        </row>
        <row r="798">
          <cell r="F798" t="str">
            <v>2000</v>
          </cell>
        </row>
        <row r="799">
          <cell r="F799" t="str">
            <v>2000</v>
          </cell>
        </row>
        <row r="800">
          <cell r="F800" t="str">
            <v>2000</v>
          </cell>
        </row>
        <row r="801">
          <cell r="F801" t="str">
            <v>2000</v>
          </cell>
        </row>
        <row r="802">
          <cell r="F802" t="str">
            <v>2000</v>
          </cell>
        </row>
        <row r="803">
          <cell r="F803" t="str">
            <v>2000</v>
          </cell>
        </row>
        <row r="804">
          <cell r="F804" t="str">
            <v>2000</v>
          </cell>
        </row>
        <row r="805">
          <cell r="F805" t="str">
            <v>2000</v>
          </cell>
        </row>
        <row r="806">
          <cell r="F806" t="str">
            <v>2000</v>
          </cell>
        </row>
        <row r="807">
          <cell r="F807" t="str">
            <v>2000</v>
          </cell>
        </row>
        <row r="808">
          <cell r="F808" t="str">
            <v>2000</v>
          </cell>
        </row>
        <row r="809">
          <cell r="F809" t="str">
            <v>2000</v>
          </cell>
        </row>
        <row r="810">
          <cell r="F810" t="str">
            <v>2000</v>
          </cell>
        </row>
        <row r="811">
          <cell r="F811" t="str">
            <v>2000</v>
          </cell>
        </row>
        <row r="812">
          <cell r="F812" t="str">
            <v>2000</v>
          </cell>
        </row>
        <row r="813">
          <cell r="F813" t="str">
            <v>2000</v>
          </cell>
        </row>
        <row r="814">
          <cell r="F814" t="str">
            <v>2000</v>
          </cell>
        </row>
        <row r="815">
          <cell r="F815" t="str">
            <v>2000</v>
          </cell>
        </row>
        <row r="816">
          <cell r="F816" t="str">
            <v>2100</v>
          </cell>
        </row>
        <row r="817">
          <cell r="F817" t="str">
            <v>2100</v>
          </cell>
        </row>
        <row r="818">
          <cell r="F818" t="str">
            <v>2100</v>
          </cell>
        </row>
        <row r="819">
          <cell r="F819" t="str">
            <v>2100</v>
          </cell>
        </row>
        <row r="820">
          <cell r="F820" t="str">
            <v>2100</v>
          </cell>
        </row>
        <row r="821">
          <cell r="F821" t="str">
            <v>2100</v>
          </cell>
        </row>
        <row r="822">
          <cell r="F822" t="str">
            <v>2100</v>
          </cell>
        </row>
        <row r="823">
          <cell r="F823" t="str">
            <v>2100</v>
          </cell>
        </row>
        <row r="824">
          <cell r="F824" t="str">
            <v>2100</v>
          </cell>
        </row>
        <row r="825">
          <cell r="F825" t="str">
            <v>2100</v>
          </cell>
        </row>
        <row r="826">
          <cell r="F826" t="str">
            <v>2100</v>
          </cell>
        </row>
        <row r="827">
          <cell r="F827" t="str">
            <v>2100</v>
          </cell>
        </row>
        <row r="828">
          <cell r="F828" t="str">
            <v>2100</v>
          </cell>
        </row>
        <row r="829">
          <cell r="F829" t="str">
            <v>2100</v>
          </cell>
        </row>
        <row r="830">
          <cell r="F830" t="str">
            <v>2100</v>
          </cell>
        </row>
        <row r="831">
          <cell r="F831" t="str">
            <v>2100</v>
          </cell>
        </row>
        <row r="832">
          <cell r="F832" t="str">
            <v>2100</v>
          </cell>
        </row>
        <row r="833">
          <cell r="F833" t="str">
            <v>2100</v>
          </cell>
        </row>
        <row r="834">
          <cell r="F834" t="str">
            <v>2100</v>
          </cell>
        </row>
        <row r="835">
          <cell r="F835" t="str">
            <v>2100</v>
          </cell>
        </row>
        <row r="836">
          <cell r="F836" t="str">
            <v>2100</v>
          </cell>
        </row>
        <row r="837">
          <cell r="F837" t="str">
            <v>2100</v>
          </cell>
        </row>
        <row r="838">
          <cell r="F838" t="str">
            <v>2100</v>
          </cell>
        </row>
        <row r="839">
          <cell r="F839" t="str">
            <v>2100</v>
          </cell>
        </row>
        <row r="840">
          <cell r="F840" t="str">
            <v>1070</v>
          </cell>
        </row>
        <row r="841">
          <cell r="F841" t="str">
            <v>3100</v>
          </cell>
        </row>
        <row r="842">
          <cell r="F842" t="str">
            <v>3100</v>
          </cell>
        </row>
        <row r="843">
          <cell r="F843" t="str">
            <v>3100</v>
          </cell>
        </row>
        <row r="844">
          <cell r="F844" t="str">
            <v>3100</v>
          </cell>
        </row>
        <row r="845">
          <cell r="F845" t="str">
            <v>3100</v>
          </cell>
        </row>
        <row r="846">
          <cell r="F846" t="str">
            <v>3100</v>
          </cell>
        </row>
        <row r="847">
          <cell r="F847" t="str">
            <v>1000</v>
          </cell>
        </row>
        <row r="848">
          <cell r="F848" t="str">
            <v>1000</v>
          </cell>
        </row>
        <row r="849">
          <cell r="F849" t="str">
            <v>1000</v>
          </cell>
        </row>
        <row r="850">
          <cell r="F850" t="str">
            <v>1000</v>
          </cell>
        </row>
        <row r="851">
          <cell r="F851" t="str">
            <v>1000</v>
          </cell>
        </row>
        <row r="852">
          <cell r="F852" t="str">
            <v>1000</v>
          </cell>
        </row>
        <row r="853">
          <cell r="F853" t="str">
            <v>1000</v>
          </cell>
        </row>
        <row r="854">
          <cell r="F854" t="str">
            <v>1000</v>
          </cell>
        </row>
        <row r="855">
          <cell r="F855" t="str">
            <v>1000</v>
          </cell>
        </row>
        <row r="856">
          <cell r="F856" t="str">
            <v>1000</v>
          </cell>
        </row>
        <row r="857">
          <cell r="F857" t="str">
            <v>1000</v>
          </cell>
        </row>
        <row r="858">
          <cell r="F858" t="str">
            <v>1000</v>
          </cell>
        </row>
        <row r="859">
          <cell r="F859" t="str">
            <v>1000</v>
          </cell>
        </row>
        <row r="860">
          <cell r="F860" t="str">
            <v>1000</v>
          </cell>
        </row>
        <row r="861">
          <cell r="F861" t="str">
            <v>1000</v>
          </cell>
        </row>
        <row r="862">
          <cell r="F862" t="str">
            <v>1000</v>
          </cell>
        </row>
        <row r="863">
          <cell r="F863" t="str">
            <v>1000</v>
          </cell>
        </row>
        <row r="864">
          <cell r="F864" t="str">
            <v>1000</v>
          </cell>
        </row>
        <row r="865">
          <cell r="F865" t="str">
            <v>1000</v>
          </cell>
        </row>
        <row r="866">
          <cell r="F866" t="str">
            <v>1000</v>
          </cell>
        </row>
        <row r="867">
          <cell r="F867" t="str">
            <v>1000</v>
          </cell>
        </row>
        <row r="868">
          <cell r="F868" t="str">
            <v>1000</v>
          </cell>
        </row>
        <row r="869">
          <cell r="F869" t="str">
            <v>1000</v>
          </cell>
        </row>
        <row r="870">
          <cell r="F870" t="str">
            <v>1000</v>
          </cell>
        </row>
        <row r="871">
          <cell r="F871" t="str">
            <v>1000</v>
          </cell>
        </row>
        <row r="872">
          <cell r="F872" t="str">
            <v>1000</v>
          </cell>
        </row>
        <row r="873">
          <cell r="F873" t="str">
            <v>1000</v>
          </cell>
        </row>
        <row r="874">
          <cell r="F874" t="str">
            <v>1000</v>
          </cell>
        </row>
        <row r="875">
          <cell r="F875" t="str">
            <v>1000</v>
          </cell>
        </row>
        <row r="876">
          <cell r="F876" t="str">
            <v>1000</v>
          </cell>
        </row>
        <row r="877">
          <cell r="F877" t="str">
            <v>1000</v>
          </cell>
        </row>
        <row r="878">
          <cell r="F878" t="str">
            <v>1000</v>
          </cell>
        </row>
        <row r="879">
          <cell r="F879" t="str">
            <v>1000</v>
          </cell>
        </row>
        <row r="880">
          <cell r="F880" t="str">
            <v>1000</v>
          </cell>
        </row>
        <row r="881">
          <cell r="F881" t="str">
            <v>1000</v>
          </cell>
        </row>
        <row r="882">
          <cell r="F882" t="str">
            <v>1000</v>
          </cell>
        </row>
        <row r="883">
          <cell r="F883" t="str">
            <v>1000</v>
          </cell>
        </row>
        <row r="884">
          <cell r="F884" t="str">
            <v>1000</v>
          </cell>
        </row>
        <row r="885">
          <cell r="F885" t="str">
            <v>1000</v>
          </cell>
        </row>
        <row r="886">
          <cell r="F886" t="str">
            <v>1000</v>
          </cell>
        </row>
        <row r="887">
          <cell r="F887" t="str">
            <v>1000</v>
          </cell>
        </row>
        <row r="888">
          <cell r="F888" t="str">
            <v>1000</v>
          </cell>
        </row>
        <row r="889">
          <cell r="F889" t="str">
            <v>1000</v>
          </cell>
        </row>
        <row r="890">
          <cell r="F890" t="str">
            <v>1000</v>
          </cell>
        </row>
        <row r="891">
          <cell r="F891" t="str">
            <v>1000</v>
          </cell>
        </row>
        <row r="892">
          <cell r="F892" t="str">
            <v>1000</v>
          </cell>
        </row>
        <row r="893">
          <cell r="F893" t="str">
            <v>1000</v>
          </cell>
        </row>
        <row r="894">
          <cell r="F894" t="str">
            <v>1000</v>
          </cell>
        </row>
        <row r="895">
          <cell r="F895" t="str">
            <v>1000</v>
          </cell>
        </row>
        <row r="896">
          <cell r="F896" t="str">
            <v>1000</v>
          </cell>
        </row>
        <row r="897">
          <cell r="F897" t="str">
            <v>1000</v>
          </cell>
        </row>
        <row r="898">
          <cell r="F898" t="str">
            <v>1000</v>
          </cell>
        </row>
        <row r="899">
          <cell r="F899" t="str">
            <v>1000</v>
          </cell>
        </row>
        <row r="900">
          <cell r="F900" t="str">
            <v>1000</v>
          </cell>
        </row>
        <row r="901">
          <cell r="F901" t="str">
            <v>1000</v>
          </cell>
        </row>
        <row r="902">
          <cell r="F902" t="str">
            <v>1000</v>
          </cell>
        </row>
        <row r="903">
          <cell r="F903" t="str">
            <v>1000</v>
          </cell>
        </row>
        <row r="904">
          <cell r="F904" t="str">
            <v>1000</v>
          </cell>
        </row>
        <row r="905">
          <cell r="F905" t="str">
            <v>1000</v>
          </cell>
        </row>
        <row r="906">
          <cell r="F906" t="str">
            <v>1000</v>
          </cell>
        </row>
        <row r="907">
          <cell r="F907" t="str">
            <v>1000</v>
          </cell>
        </row>
        <row r="908">
          <cell r="F908" t="str">
            <v>1000</v>
          </cell>
        </row>
        <row r="909">
          <cell r="F909" t="str">
            <v>1000</v>
          </cell>
        </row>
        <row r="910">
          <cell r="F910" t="str">
            <v>1000</v>
          </cell>
        </row>
        <row r="911">
          <cell r="F911" t="str">
            <v>1000</v>
          </cell>
        </row>
        <row r="912">
          <cell r="F912" t="str">
            <v>1000</v>
          </cell>
        </row>
        <row r="913">
          <cell r="F913" t="str">
            <v>1000</v>
          </cell>
        </row>
        <row r="914">
          <cell r="F914" t="str">
            <v>1000</v>
          </cell>
        </row>
        <row r="915">
          <cell r="F915" t="str">
            <v>1000</v>
          </cell>
        </row>
        <row r="916">
          <cell r="F916" t="str">
            <v>1000</v>
          </cell>
        </row>
        <row r="917">
          <cell r="F917" t="str">
            <v>1000</v>
          </cell>
        </row>
        <row r="918">
          <cell r="F918" t="str">
            <v>1000</v>
          </cell>
        </row>
        <row r="919">
          <cell r="F919" t="str">
            <v>1000</v>
          </cell>
        </row>
        <row r="920">
          <cell r="F920" t="str">
            <v>1000</v>
          </cell>
        </row>
        <row r="921">
          <cell r="F921" t="str">
            <v>1000</v>
          </cell>
        </row>
        <row r="922">
          <cell r="F922" t="str">
            <v>1000</v>
          </cell>
        </row>
        <row r="923">
          <cell r="F923" t="str">
            <v>1000</v>
          </cell>
        </row>
        <row r="924">
          <cell r="F924" t="str">
            <v>1000</v>
          </cell>
        </row>
        <row r="925">
          <cell r="F925" t="str">
            <v>1000</v>
          </cell>
        </row>
        <row r="926">
          <cell r="F926" t="str">
            <v>1000</v>
          </cell>
        </row>
        <row r="927">
          <cell r="F927" t="str">
            <v>1000</v>
          </cell>
        </row>
        <row r="928">
          <cell r="F928" t="str">
            <v>1000</v>
          </cell>
        </row>
        <row r="929">
          <cell r="F929" t="str">
            <v>1000</v>
          </cell>
        </row>
        <row r="930">
          <cell r="F930" t="str">
            <v>1000</v>
          </cell>
        </row>
        <row r="931">
          <cell r="F931" t="str">
            <v>1000</v>
          </cell>
        </row>
        <row r="932">
          <cell r="F932" t="str">
            <v>1000</v>
          </cell>
        </row>
        <row r="933">
          <cell r="F933" t="str">
            <v>1000</v>
          </cell>
        </row>
        <row r="934">
          <cell r="F934" t="str">
            <v>1000</v>
          </cell>
        </row>
        <row r="935">
          <cell r="F935" t="str">
            <v>1000</v>
          </cell>
        </row>
        <row r="936">
          <cell r="F936" t="str">
            <v>1000</v>
          </cell>
        </row>
        <row r="937">
          <cell r="F937" t="str">
            <v>1000</v>
          </cell>
        </row>
        <row r="938">
          <cell r="F938" t="str">
            <v>1000</v>
          </cell>
        </row>
        <row r="939">
          <cell r="F939" t="str">
            <v>1000</v>
          </cell>
        </row>
        <row r="940">
          <cell r="F940" t="str">
            <v>1000</v>
          </cell>
        </row>
        <row r="941">
          <cell r="F941" t="str">
            <v>1000</v>
          </cell>
        </row>
        <row r="942">
          <cell r="F942" t="str">
            <v>1000</v>
          </cell>
        </row>
        <row r="943">
          <cell r="F943" t="str">
            <v>1000</v>
          </cell>
        </row>
        <row r="944">
          <cell r="F944" t="str">
            <v>1000</v>
          </cell>
        </row>
        <row r="945">
          <cell r="F945" t="str">
            <v>1000</v>
          </cell>
        </row>
        <row r="946">
          <cell r="F946" t="str">
            <v>1000</v>
          </cell>
        </row>
        <row r="947">
          <cell r="F947" t="str">
            <v>1000</v>
          </cell>
        </row>
        <row r="948">
          <cell r="F948" t="str">
            <v>1000</v>
          </cell>
        </row>
        <row r="949">
          <cell r="F949" t="str">
            <v>1000</v>
          </cell>
        </row>
        <row r="950">
          <cell r="F950" t="str">
            <v>1000</v>
          </cell>
        </row>
        <row r="951">
          <cell r="F951" t="str">
            <v>1000</v>
          </cell>
        </row>
        <row r="952">
          <cell r="F952" t="str">
            <v>1000</v>
          </cell>
        </row>
        <row r="953">
          <cell r="F953" t="str">
            <v>1000</v>
          </cell>
        </row>
        <row r="954">
          <cell r="F954" t="str">
            <v>1000</v>
          </cell>
        </row>
        <row r="955">
          <cell r="F955" t="str">
            <v>1000</v>
          </cell>
        </row>
        <row r="956">
          <cell r="F956" t="str">
            <v>1000</v>
          </cell>
        </row>
        <row r="957">
          <cell r="F957" t="str">
            <v>1000</v>
          </cell>
        </row>
        <row r="958">
          <cell r="F958" t="str">
            <v>1000</v>
          </cell>
        </row>
        <row r="959">
          <cell r="F959" t="str">
            <v>1000</v>
          </cell>
        </row>
        <row r="960">
          <cell r="F960" t="str">
            <v>1000</v>
          </cell>
        </row>
        <row r="961">
          <cell r="F961" t="str">
            <v>1000</v>
          </cell>
        </row>
        <row r="962">
          <cell r="F962" t="str">
            <v>1000</v>
          </cell>
        </row>
        <row r="963">
          <cell r="F963" t="str">
            <v>1000</v>
          </cell>
        </row>
        <row r="964">
          <cell r="F964" t="str">
            <v>1000</v>
          </cell>
        </row>
        <row r="965">
          <cell r="F965" t="str">
            <v>1000</v>
          </cell>
        </row>
        <row r="966">
          <cell r="F966" t="str">
            <v>1000</v>
          </cell>
        </row>
        <row r="967">
          <cell r="F967" t="str">
            <v>1000</v>
          </cell>
        </row>
        <row r="968">
          <cell r="F968" t="str">
            <v>1000</v>
          </cell>
        </row>
        <row r="969">
          <cell r="F969" t="str">
            <v>1000</v>
          </cell>
        </row>
        <row r="970">
          <cell r="F970" t="str">
            <v>1000</v>
          </cell>
        </row>
        <row r="971">
          <cell r="F971" t="str">
            <v>1000</v>
          </cell>
        </row>
        <row r="972">
          <cell r="F972" t="str">
            <v>1000</v>
          </cell>
        </row>
        <row r="973">
          <cell r="F973" t="str">
            <v>1000</v>
          </cell>
        </row>
        <row r="974">
          <cell r="F974" t="str">
            <v>1000</v>
          </cell>
        </row>
        <row r="975">
          <cell r="F975" t="str">
            <v>1000</v>
          </cell>
        </row>
        <row r="976">
          <cell r="F976" t="str">
            <v>1000</v>
          </cell>
        </row>
        <row r="977">
          <cell r="F977" t="str">
            <v>1000</v>
          </cell>
        </row>
        <row r="978">
          <cell r="F978" t="str">
            <v>1000</v>
          </cell>
        </row>
        <row r="979">
          <cell r="F979" t="str">
            <v>1000</v>
          </cell>
        </row>
        <row r="980">
          <cell r="F980" t="str">
            <v>1000</v>
          </cell>
        </row>
        <row r="981">
          <cell r="F981" t="str">
            <v>1000</v>
          </cell>
        </row>
        <row r="982">
          <cell r="F982" t="str">
            <v>1000</v>
          </cell>
        </row>
        <row r="983">
          <cell r="F983" t="str">
            <v>1000</v>
          </cell>
        </row>
        <row r="984">
          <cell r="F984" t="str">
            <v>1000</v>
          </cell>
        </row>
        <row r="985">
          <cell r="F985" t="str">
            <v>1000</v>
          </cell>
        </row>
        <row r="986">
          <cell r="F986" t="str">
            <v>1000</v>
          </cell>
        </row>
        <row r="987">
          <cell r="F987" t="str">
            <v>1000</v>
          </cell>
        </row>
        <row r="988">
          <cell r="F988" t="str">
            <v>1000</v>
          </cell>
        </row>
        <row r="989">
          <cell r="F989" t="str">
            <v>1000</v>
          </cell>
        </row>
        <row r="990">
          <cell r="F990" t="str">
            <v>1000</v>
          </cell>
        </row>
        <row r="991">
          <cell r="F991" t="str">
            <v>1000</v>
          </cell>
        </row>
        <row r="992">
          <cell r="F992" t="str">
            <v>1000</v>
          </cell>
        </row>
        <row r="993">
          <cell r="F993" t="str">
            <v>1000</v>
          </cell>
        </row>
        <row r="994">
          <cell r="F994" t="str">
            <v>1000</v>
          </cell>
        </row>
        <row r="995">
          <cell r="F995" t="str">
            <v>1000</v>
          </cell>
        </row>
        <row r="996">
          <cell r="F996" t="str">
            <v>1000</v>
          </cell>
        </row>
        <row r="997">
          <cell r="F997" t="str">
            <v>1000</v>
          </cell>
        </row>
        <row r="998">
          <cell r="F998" t="str">
            <v>1000</v>
          </cell>
        </row>
        <row r="999">
          <cell r="F999" t="str">
            <v>1000</v>
          </cell>
        </row>
        <row r="1000">
          <cell r="F1000" t="str">
            <v>1000</v>
          </cell>
        </row>
        <row r="1001">
          <cell r="F1001" t="str">
            <v>1000</v>
          </cell>
        </row>
        <row r="1002">
          <cell r="F1002" t="str">
            <v>1000</v>
          </cell>
        </row>
        <row r="1003">
          <cell r="F1003" t="str">
            <v>1000</v>
          </cell>
        </row>
        <row r="1004">
          <cell r="F1004" t="str">
            <v>1000</v>
          </cell>
        </row>
        <row r="1005">
          <cell r="F1005" t="str">
            <v>1000</v>
          </cell>
        </row>
        <row r="1006">
          <cell r="F1006" t="str">
            <v>1000</v>
          </cell>
        </row>
        <row r="1007">
          <cell r="F1007" t="str">
            <v>1000</v>
          </cell>
        </row>
        <row r="1008">
          <cell r="F1008" t="str">
            <v>1000</v>
          </cell>
        </row>
        <row r="1009">
          <cell r="F1009" t="str">
            <v>1000</v>
          </cell>
        </row>
        <row r="1010">
          <cell r="F1010" t="str">
            <v>1000</v>
          </cell>
        </row>
        <row r="1011">
          <cell r="F1011" t="str">
            <v>1000</v>
          </cell>
        </row>
        <row r="1012">
          <cell r="F1012" t="str">
            <v>1000</v>
          </cell>
        </row>
        <row r="1013">
          <cell r="F1013" t="str">
            <v>1000</v>
          </cell>
        </row>
        <row r="1014">
          <cell r="F1014" t="str">
            <v>1000</v>
          </cell>
        </row>
        <row r="1015">
          <cell r="F1015" t="str">
            <v>1000</v>
          </cell>
        </row>
        <row r="1016">
          <cell r="F1016" t="str">
            <v>1000</v>
          </cell>
        </row>
        <row r="1017">
          <cell r="F1017" t="str">
            <v>1000</v>
          </cell>
        </row>
        <row r="1018">
          <cell r="F1018" t="str">
            <v>1000</v>
          </cell>
        </row>
        <row r="1019">
          <cell r="F1019" t="str">
            <v>1000</v>
          </cell>
        </row>
        <row r="1020">
          <cell r="F1020" t="str">
            <v>1000</v>
          </cell>
        </row>
        <row r="1021">
          <cell r="F1021" t="str">
            <v>1000</v>
          </cell>
        </row>
        <row r="1022">
          <cell r="F1022" t="str">
            <v>1000</v>
          </cell>
        </row>
        <row r="1023">
          <cell r="F1023" t="str">
            <v>1000</v>
          </cell>
        </row>
        <row r="1024">
          <cell r="F1024" t="str">
            <v>1000</v>
          </cell>
        </row>
        <row r="1025">
          <cell r="F1025" t="str">
            <v>1000</v>
          </cell>
        </row>
        <row r="1026">
          <cell r="F1026" t="str">
            <v>1000</v>
          </cell>
        </row>
        <row r="1027">
          <cell r="F1027" t="str">
            <v>1000</v>
          </cell>
        </row>
        <row r="1028">
          <cell r="F1028" t="str">
            <v>1000</v>
          </cell>
        </row>
        <row r="1029">
          <cell r="F1029" t="str">
            <v>1000</v>
          </cell>
        </row>
        <row r="1030">
          <cell r="F1030" t="str">
            <v>1000</v>
          </cell>
        </row>
        <row r="1031">
          <cell r="F1031" t="str">
            <v>1000</v>
          </cell>
        </row>
        <row r="1032">
          <cell r="F1032" t="str">
            <v>1000</v>
          </cell>
        </row>
        <row r="1033">
          <cell r="F1033" t="str">
            <v>1000</v>
          </cell>
        </row>
        <row r="1034">
          <cell r="F1034" t="str">
            <v>1000</v>
          </cell>
        </row>
        <row r="1035">
          <cell r="F1035" t="str">
            <v>1000</v>
          </cell>
        </row>
        <row r="1036">
          <cell r="F1036" t="str">
            <v>1000</v>
          </cell>
        </row>
        <row r="1037">
          <cell r="F1037" t="str">
            <v>1010</v>
          </cell>
        </row>
        <row r="1038">
          <cell r="F1038" t="str">
            <v>1010</v>
          </cell>
        </row>
        <row r="1039">
          <cell r="F1039" t="str">
            <v>1010</v>
          </cell>
        </row>
        <row r="1040">
          <cell r="F1040" t="str">
            <v>1010</v>
          </cell>
        </row>
        <row r="1041">
          <cell r="F1041" t="str">
            <v>1010</v>
          </cell>
        </row>
        <row r="1042">
          <cell r="F1042" t="str">
            <v>1010</v>
          </cell>
        </row>
        <row r="1043">
          <cell r="F1043" t="str">
            <v>1010</v>
          </cell>
        </row>
        <row r="1044">
          <cell r="F1044" t="str">
            <v>1010</v>
          </cell>
        </row>
        <row r="1045">
          <cell r="F1045" t="str">
            <v>1010</v>
          </cell>
        </row>
        <row r="1046">
          <cell r="F1046" t="str">
            <v>1010</v>
          </cell>
        </row>
        <row r="1047">
          <cell r="F1047" t="str">
            <v>1010</v>
          </cell>
        </row>
        <row r="1048">
          <cell r="F1048" t="str">
            <v>1010</v>
          </cell>
        </row>
        <row r="1049">
          <cell r="F1049" t="str">
            <v>1010</v>
          </cell>
        </row>
        <row r="1050">
          <cell r="F1050" t="str">
            <v>1010</v>
          </cell>
        </row>
        <row r="1051">
          <cell r="F1051" t="str">
            <v>1010</v>
          </cell>
        </row>
        <row r="1052">
          <cell r="F1052" t="str">
            <v>1010</v>
          </cell>
        </row>
        <row r="1053">
          <cell r="F1053" t="str">
            <v>1010</v>
          </cell>
        </row>
        <row r="1054">
          <cell r="F1054" t="str">
            <v>1010</v>
          </cell>
        </row>
        <row r="1055">
          <cell r="F1055" t="str">
            <v>1010</v>
          </cell>
        </row>
        <row r="1056">
          <cell r="F1056" t="str">
            <v>1010</v>
          </cell>
        </row>
        <row r="1057">
          <cell r="F1057" t="str">
            <v>1010</v>
          </cell>
        </row>
        <row r="1058">
          <cell r="F1058" t="str">
            <v>1010</v>
          </cell>
        </row>
        <row r="1059">
          <cell r="F1059" t="str">
            <v>1010</v>
          </cell>
        </row>
        <row r="1060">
          <cell r="F1060" t="str">
            <v>1010</v>
          </cell>
        </row>
        <row r="1061">
          <cell r="F1061" t="str">
            <v>1010</v>
          </cell>
        </row>
        <row r="1062">
          <cell r="F1062" t="str">
            <v>1010</v>
          </cell>
        </row>
        <row r="1063">
          <cell r="F1063" t="str">
            <v>1010</v>
          </cell>
        </row>
        <row r="1064">
          <cell r="F1064" t="str">
            <v>1010</v>
          </cell>
        </row>
        <row r="1065">
          <cell r="F1065" t="str">
            <v>1010</v>
          </cell>
        </row>
        <row r="1066">
          <cell r="F1066" t="str">
            <v>1010</v>
          </cell>
        </row>
        <row r="1067">
          <cell r="F1067" t="str">
            <v>1010</v>
          </cell>
        </row>
        <row r="1068">
          <cell r="F1068" t="str">
            <v>1010</v>
          </cell>
        </row>
        <row r="1069">
          <cell r="F1069" t="str">
            <v>1010</v>
          </cell>
        </row>
        <row r="1070">
          <cell r="F1070" t="str">
            <v>1010</v>
          </cell>
        </row>
        <row r="1071">
          <cell r="F1071" t="str">
            <v>1010</v>
          </cell>
        </row>
        <row r="1072">
          <cell r="F1072" t="str">
            <v>1010</v>
          </cell>
        </row>
        <row r="1073">
          <cell r="F1073" t="str">
            <v>1010</v>
          </cell>
        </row>
        <row r="1074">
          <cell r="F1074" t="str">
            <v>1010</v>
          </cell>
        </row>
        <row r="1075">
          <cell r="F1075" t="str">
            <v>1010</v>
          </cell>
        </row>
        <row r="1076">
          <cell r="F1076" t="str">
            <v>1010</v>
          </cell>
        </row>
        <row r="1077">
          <cell r="F1077" t="str">
            <v>1010</v>
          </cell>
        </row>
        <row r="1078">
          <cell r="F1078" t="str">
            <v>1010</v>
          </cell>
        </row>
        <row r="1079">
          <cell r="F1079" t="str">
            <v>1010</v>
          </cell>
        </row>
        <row r="1080">
          <cell r="F1080" t="str">
            <v>1010</v>
          </cell>
        </row>
        <row r="1081">
          <cell r="F1081" t="str">
            <v>1010</v>
          </cell>
        </row>
        <row r="1082">
          <cell r="F1082" t="str">
            <v>1010</v>
          </cell>
        </row>
        <row r="1083">
          <cell r="F1083" t="str">
            <v>1010</v>
          </cell>
        </row>
        <row r="1084">
          <cell r="F1084" t="str">
            <v>1010</v>
          </cell>
        </row>
        <row r="1085">
          <cell r="F1085" t="str">
            <v>1010</v>
          </cell>
        </row>
        <row r="1086">
          <cell r="F1086" t="str">
            <v>1010</v>
          </cell>
        </row>
        <row r="1087">
          <cell r="F1087" t="str">
            <v>1010</v>
          </cell>
        </row>
        <row r="1088">
          <cell r="F1088" t="str">
            <v>1010</v>
          </cell>
        </row>
        <row r="1089">
          <cell r="F1089" t="str">
            <v>1010</v>
          </cell>
        </row>
        <row r="1090">
          <cell r="F1090" t="str">
            <v>1010</v>
          </cell>
        </row>
        <row r="1091">
          <cell r="F1091" t="str">
            <v>1010</v>
          </cell>
        </row>
        <row r="1092">
          <cell r="F1092" t="str">
            <v>1010</v>
          </cell>
        </row>
        <row r="1093">
          <cell r="F1093" t="str">
            <v>1010</v>
          </cell>
        </row>
        <row r="1094">
          <cell r="F1094" t="str">
            <v>1010</v>
          </cell>
        </row>
        <row r="1095">
          <cell r="F1095" t="str">
            <v>1010</v>
          </cell>
        </row>
        <row r="1096">
          <cell r="F1096" t="str">
            <v>1010</v>
          </cell>
        </row>
        <row r="1097">
          <cell r="F1097" t="str">
            <v>1010</v>
          </cell>
        </row>
        <row r="1098">
          <cell r="F1098" t="str">
            <v>1010</v>
          </cell>
        </row>
        <row r="1099">
          <cell r="F1099" t="str">
            <v>1010</v>
          </cell>
        </row>
        <row r="1100">
          <cell r="F1100" t="str">
            <v>1010</v>
          </cell>
        </row>
        <row r="1101">
          <cell r="F1101" t="str">
            <v>1010</v>
          </cell>
        </row>
        <row r="1102">
          <cell r="F1102" t="str">
            <v>1010</v>
          </cell>
        </row>
        <row r="1103">
          <cell r="F1103" t="str">
            <v>1010</v>
          </cell>
        </row>
        <row r="1104">
          <cell r="F1104" t="str">
            <v>1010</v>
          </cell>
        </row>
        <row r="1105">
          <cell r="F1105" t="str">
            <v>1010</v>
          </cell>
        </row>
        <row r="1106">
          <cell r="F1106" t="str">
            <v>1010</v>
          </cell>
        </row>
        <row r="1107">
          <cell r="F1107" t="str">
            <v>1010</v>
          </cell>
        </row>
        <row r="1108">
          <cell r="F1108" t="str">
            <v>1010</v>
          </cell>
        </row>
        <row r="1109">
          <cell r="F1109" t="str">
            <v>1010</v>
          </cell>
        </row>
        <row r="1110">
          <cell r="F1110" t="str">
            <v>1010</v>
          </cell>
        </row>
        <row r="1111">
          <cell r="F1111" t="str">
            <v>1010</v>
          </cell>
        </row>
        <row r="1112">
          <cell r="F1112" t="str">
            <v>1010</v>
          </cell>
        </row>
        <row r="1113">
          <cell r="F1113" t="str">
            <v>1010</v>
          </cell>
        </row>
        <row r="1114">
          <cell r="F1114" t="str">
            <v>1010</v>
          </cell>
        </row>
        <row r="1115">
          <cell r="F1115" t="str">
            <v>1010</v>
          </cell>
        </row>
        <row r="1116">
          <cell r="F1116" t="str">
            <v>1010</v>
          </cell>
        </row>
        <row r="1117">
          <cell r="F1117" t="str">
            <v>1010</v>
          </cell>
        </row>
        <row r="1118">
          <cell r="F1118" t="str">
            <v>1010</v>
          </cell>
        </row>
        <row r="1119">
          <cell r="F1119" t="str">
            <v>1010</v>
          </cell>
        </row>
        <row r="1120">
          <cell r="F1120" t="str">
            <v>1010</v>
          </cell>
        </row>
        <row r="1121">
          <cell r="F1121" t="str">
            <v>1010</v>
          </cell>
        </row>
        <row r="1122">
          <cell r="F1122" t="str">
            <v>1010</v>
          </cell>
        </row>
        <row r="1123">
          <cell r="F1123" t="str">
            <v>1010</v>
          </cell>
        </row>
        <row r="1124">
          <cell r="F1124" t="str">
            <v>1010</v>
          </cell>
        </row>
        <row r="1125">
          <cell r="F1125" t="str">
            <v>1010</v>
          </cell>
        </row>
        <row r="1126">
          <cell r="F1126" t="str">
            <v>1010</v>
          </cell>
        </row>
        <row r="1127">
          <cell r="F1127" t="str">
            <v>1010</v>
          </cell>
        </row>
        <row r="1128">
          <cell r="F1128" t="str">
            <v>1010</v>
          </cell>
        </row>
        <row r="1129">
          <cell r="F1129" t="str">
            <v>1010</v>
          </cell>
        </row>
        <row r="1130">
          <cell r="F1130" t="str">
            <v>1010</v>
          </cell>
        </row>
        <row r="1131">
          <cell r="F1131" t="str">
            <v>1010</v>
          </cell>
        </row>
        <row r="1132">
          <cell r="F1132" t="str">
            <v>1010</v>
          </cell>
        </row>
        <row r="1133">
          <cell r="F1133" t="str">
            <v>1010</v>
          </cell>
        </row>
        <row r="1134">
          <cell r="F1134" t="str">
            <v>1010</v>
          </cell>
        </row>
        <row r="1135">
          <cell r="F1135" t="str">
            <v>1010</v>
          </cell>
        </row>
        <row r="1136">
          <cell r="F1136" t="str">
            <v>1010</v>
          </cell>
        </row>
        <row r="1137">
          <cell r="F1137" t="str">
            <v>1020</v>
          </cell>
        </row>
        <row r="1138">
          <cell r="F1138" t="str">
            <v>1020</v>
          </cell>
        </row>
        <row r="1139">
          <cell r="F1139" t="str">
            <v>1020</v>
          </cell>
        </row>
        <row r="1140">
          <cell r="F1140" t="str">
            <v>1020</v>
          </cell>
        </row>
        <row r="1141">
          <cell r="F1141" t="str">
            <v>1020</v>
          </cell>
        </row>
        <row r="1142">
          <cell r="F1142" t="str">
            <v>1020</v>
          </cell>
        </row>
        <row r="1143">
          <cell r="F1143" t="str">
            <v>1020</v>
          </cell>
        </row>
        <row r="1144">
          <cell r="F1144" t="str">
            <v>1020</v>
          </cell>
        </row>
        <row r="1145">
          <cell r="F1145" t="str">
            <v>1020</v>
          </cell>
        </row>
        <row r="1146">
          <cell r="F1146" t="str">
            <v>1020</v>
          </cell>
        </row>
        <row r="1147">
          <cell r="F1147" t="str">
            <v>1020</v>
          </cell>
        </row>
        <row r="1148">
          <cell r="F1148" t="str">
            <v>1020</v>
          </cell>
        </row>
        <row r="1149">
          <cell r="F1149" t="str">
            <v>1020</v>
          </cell>
        </row>
        <row r="1150">
          <cell r="F1150" t="str">
            <v>1020</v>
          </cell>
        </row>
        <row r="1151">
          <cell r="F1151" t="str">
            <v>1020</v>
          </cell>
        </row>
        <row r="1152">
          <cell r="F1152" t="str">
            <v>1020</v>
          </cell>
        </row>
        <row r="1153">
          <cell r="F1153" t="str">
            <v>1030</v>
          </cell>
        </row>
        <row r="1154">
          <cell r="F1154" t="str">
            <v>1030</v>
          </cell>
        </row>
        <row r="1155">
          <cell r="F1155" t="str">
            <v>1030</v>
          </cell>
        </row>
        <row r="1156">
          <cell r="F1156" t="str">
            <v>1030</v>
          </cell>
        </row>
        <row r="1157">
          <cell r="F1157" t="str">
            <v>1030</v>
          </cell>
        </row>
        <row r="1158">
          <cell r="F1158" t="str">
            <v>1030</v>
          </cell>
        </row>
        <row r="1159">
          <cell r="F1159" t="str">
            <v>1030</v>
          </cell>
        </row>
        <row r="1160">
          <cell r="F1160" t="str">
            <v>1030</v>
          </cell>
        </row>
        <row r="1161">
          <cell r="F1161" t="str">
            <v>1030</v>
          </cell>
        </row>
        <row r="1162">
          <cell r="F1162" t="str">
            <v>1030</v>
          </cell>
        </row>
        <row r="1163">
          <cell r="F1163" t="str">
            <v>1030</v>
          </cell>
        </row>
        <row r="1164">
          <cell r="F1164" t="str">
            <v>1030</v>
          </cell>
        </row>
        <row r="1165">
          <cell r="F1165" t="str">
            <v>1030</v>
          </cell>
        </row>
        <row r="1166">
          <cell r="F1166" t="str">
            <v>1030</v>
          </cell>
        </row>
        <row r="1167">
          <cell r="F1167" t="str">
            <v>1030</v>
          </cell>
        </row>
        <row r="1168">
          <cell r="F1168" t="str">
            <v>1030</v>
          </cell>
        </row>
        <row r="1169">
          <cell r="F1169" t="str">
            <v>1030</v>
          </cell>
        </row>
        <row r="1170">
          <cell r="F1170" t="str">
            <v>1030</v>
          </cell>
        </row>
        <row r="1171">
          <cell r="F1171" t="str">
            <v>1030</v>
          </cell>
        </row>
        <row r="1172">
          <cell r="F1172" t="str">
            <v>1030</v>
          </cell>
        </row>
        <row r="1173">
          <cell r="F1173" t="str">
            <v>1030</v>
          </cell>
        </row>
        <row r="1174">
          <cell r="F1174" t="str">
            <v>1030</v>
          </cell>
        </row>
        <row r="1175">
          <cell r="F1175" t="str">
            <v>1030</v>
          </cell>
        </row>
        <row r="1176">
          <cell r="F1176" t="str">
            <v>1030</v>
          </cell>
        </row>
        <row r="1177">
          <cell r="F1177" t="str">
            <v>1030</v>
          </cell>
        </row>
        <row r="1178">
          <cell r="F1178" t="str">
            <v>1030</v>
          </cell>
        </row>
        <row r="1179">
          <cell r="F1179" t="str">
            <v>1030</v>
          </cell>
        </row>
        <row r="1180">
          <cell r="F1180" t="str">
            <v>1030</v>
          </cell>
        </row>
        <row r="1181">
          <cell r="F1181" t="str">
            <v>1030</v>
          </cell>
        </row>
        <row r="1182">
          <cell r="F1182" t="str">
            <v>1030</v>
          </cell>
        </row>
        <row r="1183">
          <cell r="F1183" t="str">
            <v>1030</v>
          </cell>
        </row>
        <row r="1184">
          <cell r="F1184" t="str">
            <v>1030</v>
          </cell>
        </row>
        <row r="1185">
          <cell r="F1185" t="str">
            <v>1030</v>
          </cell>
        </row>
        <row r="1186">
          <cell r="F1186" t="str">
            <v>1030</v>
          </cell>
        </row>
        <row r="1187">
          <cell r="F1187" t="str">
            <v>1030</v>
          </cell>
        </row>
        <row r="1188">
          <cell r="F1188" t="str">
            <v>1030</v>
          </cell>
        </row>
        <row r="1189">
          <cell r="F1189" t="str">
            <v>1030</v>
          </cell>
        </row>
        <row r="1190">
          <cell r="F1190" t="str">
            <v>1030</v>
          </cell>
        </row>
        <row r="1191">
          <cell r="F1191" t="str">
            <v>1030</v>
          </cell>
        </row>
        <row r="1192">
          <cell r="F1192" t="str">
            <v>1030</v>
          </cell>
        </row>
        <row r="1193">
          <cell r="F1193" t="str">
            <v>1030</v>
          </cell>
        </row>
        <row r="1194">
          <cell r="F1194" t="str">
            <v>1030</v>
          </cell>
        </row>
        <row r="1195">
          <cell r="F1195" t="str">
            <v>1030</v>
          </cell>
        </row>
        <row r="1196">
          <cell r="F1196" t="str">
            <v>1030</v>
          </cell>
        </row>
        <row r="1197">
          <cell r="F1197" t="str">
            <v>1030</v>
          </cell>
        </row>
        <row r="1198">
          <cell r="F1198" t="str">
            <v>1030</v>
          </cell>
        </row>
        <row r="1199">
          <cell r="F1199" t="str">
            <v>1030</v>
          </cell>
        </row>
        <row r="1200">
          <cell r="F1200" t="str">
            <v>1030</v>
          </cell>
        </row>
        <row r="1201">
          <cell r="F1201" t="str">
            <v>1030</v>
          </cell>
        </row>
        <row r="1202">
          <cell r="F1202" t="str">
            <v>1030</v>
          </cell>
        </row>
        <row r="1203">
          <cell r="F1203" t="str">
            <v>1030</v>
          </cell>
        </row>
        <row r="1204">
          <cell r="F1204" t="str">
            <v>1030</v>
          </cell>
        </row>
        <row r="1205">
          <cell r="F1205" t="str">
            <v>1030</v>
          </cell>
        </row>
        <row r="1206">
          <cell r="F1206" t="str">
            <v>1030</v>
          </cell>
        </row>
        <row r="1207">
          <cell r="F1207" t="str">
            <v>1030</v>
          </cell>
        </row>
        <row r="1208">
          <cell r="F1208" t="str">
            <v>1030</v>
          </cell>
        </row>
        <row r="1209">
          <cell r="F1209" t="str">
            <v>1030</v>
          </cell>
        </row>
        <row r="1210">
          <cell r="F1210" t="str">
            <v>1030</v>
          </cell>
        </row>
        <row r="1211">
          <cell r="F1211" t="str">
            <v>1030</v>
          </cell>
        </row>
        <row r="1212">
          <cell r="F1212" t="str">
            <v>1030</v>
          </cell>
        </row>
        <row r="1213">
          <cell r="F1213" t="str">
            <v>1030</v>
          </cell>
        </row>
        <row r="1214">
          <cell r="F1214" t="str">
            <v>1030</v>
          </cell>
        </row>
        <row r="1215">
          <cell r="F1215" t="str">
            <v>1030</v>
          </cell>
        </row>
        <row r="1216">
          <cell r="F1216" t="str">
            <v>1030</v>
          </cell>
        </row>
        <row r="1217">
          <cell r="F1217" t="str">
            <v>1030</v>
          </cell>
        </row>
        <row r="1218">
          <cell r="F1218" t="str">
            <v>1030</v>
          </cell>
        </row>
        <row r="1219">
          <cell r="F1219" t="str">
            <v>1030</v>
          </cell>
        </row>
        <row r="1220">
          <cell r="F1220" t="str">
            <v>1030</v>
          </cell>
        </row>
        <row r="1221">
          <cell r="F1221" t="str">
            <v>1030</v>
          </cell>
        </row>
        <row r="1222">
          <cell r="F1222" t="str">
            <v>1030</v>
          </cell>
        </row>
        <row r="1223">
          <cell r="F1223" t="str">
            <v>1030</v>
          </cell>
        </row>
        <row r="1224">
          <cell r="F1224" t="str">
            <v>1030</v>
          </cell>
        </row>
        <row r="1225">
          <cell r="F1225" t="str">
            <v>1030</v>
          </cell>
        </row>
        <row r="1226">
          <cell r="F1226" t="str">
            <v>1030</v>
          </cell>
        </row>
        <row r="1227">
          <cell r="F1227" t="str">
            <v>1040</v>
          </cell>
        </row>
        <row r="1228">
          <cell r="F1228" t="str">
            <v>1040</v>
          </cell>
        </row>
        <row r="1229">
          <cell r="F1229" t="str">
            <v>1040</v>
          </cell>
        </row>
        <row r="1230">
          <cell r="F1230" t="str">
            <v>1040</v>
          </cell>
        </row>
        <row r="1231">
          <cell r="F1231" t="str">
            <v>1040</v>
          </cell>
        </row>
        <row r="1232">
          <cell r="F1232" t="str">
            <v>1040</v>
          </cell>
        </row>
        <row r="1233">
          <cell r="F1233" t="str">
            <v>1040</v>
          </cell>
        </row>
        <row r="1234">
          <cell r="F1234" t="str">
            <v>1040</v>
          </cell>
        </row>
        <row r="1235">
          <cell r="F1235" t="str">
            <v>1040</v>
          </cell>
        </row>
        <row r="1236">
          <cell r="F1236" t="str">
            <v>1040</v>
          </cell>
        </row>
        <row r="1237">
          <cell r="F1237" t="str">
            <v>1040</v>
          </cell>
        </row>
        <row r="1238">
          <cell r="F1238" t="str">
            <v>1040</v>
          </cell>
        </row>
        <row r="1239">
          <cell r="F1239" t="str">
            <v>1040</v>
          </cell>
        </row>
        <row r="1240">
          <cell r="F1240" t="str">
            <v>1040</v>
          </cell>
        </row>
        <row r="1241">
          <cell r="F1241" t="str">
            <v>1040</v>
          </cell>
        </row>
        <row r="1242">
          <cell r="F1242" t="str">
            <v>1040</v>
          </cell>
        </row>
        <row r="1243">
          <cell r="F1243" t="str">
            <v>1040</v>
          </cell>
        </row>
        <row r="1244">
          <cell r="F1244" t="str">
            <v>1040</v>
          </cell>
        </row>
        <row r="1245">
          <cell r="F1245" t="str">
            <v>1040</v>
          </cell>
        </row>
        <row r="1246">
          <cell r="F1246" t="str">
            <v>1040</v>
          </cell>
        </row>
        <row r="1247">
          <cell r="F1247" t="str">
            <v>1040</v>
          </cell>
        </row>
        <row r="1248">
          <cell r="F1248" t="str">
            <v>1040</v>
          </cell>
        </row>
        <row r="1249">
          <cell r="F1249" t="str">
            <v>1040</v>
          </cell>
        </row>
        <row r="1250">
          <cell r="F1250" t="str">
            <v>1040</v>
          </cell>
        </row>
        <row r="1251">
          <cell r="F1251" t="str">
            <v>1050</v>
          </cell>
        </row>
        <row r="1252">
          <cell r="F1252" t="str">
            <v>1070</v>
          </cell>
        </row>
        <row r="1253">
          <cell r="F1253" t="str">
            <v>1070</v>
          </cell>
        </row>
        <row r="1254">
          <cell r="F1254" t="str">
            <v>1070</v>
          </cell>
        </row>
        <row r="1255">
          <cell r="F1255" t="str">
            <v>1070</v>
          </cell>
        </row>
        <row r="1256">
          <cell r="F1256" t="str">
            <v>1070</v>
          </cell>
        </row>
        <row r="1257">
          <cell r="F1257" t="str">
            <v>1070</v>
          </cell>
        </row>
        <row r="1258">
          <cell r="F1258" t="str">
            <v>1070</v>
          </cell>
        </row>
        <row r="1259">
          <cell r="F1259" t="str">
            <v>1070</v>
          </cell>
        </row>
        <row r="1260">
          <cell r="F1260" t="str">
            <v>1070</v>
          </cell>
        </row>
        <row r="1261">
          <cell r="F1261" t="str">
            <v>1070</v>
          </cell>
        </row>
        <row r="1262">
          <cell r="F1262" t="str">
            <v>1070</v>
          </cell>
        </row>
        <row r="1263">
          <cell r="F1263" t="str">
            <v>1070</v>
          </cell>
        </row>
        <row r="1264">
          <cell r="F1264" t="str">
            <v>1070</v>
          </cell>
        </row>
        <row r="1265">
          <cell r="F1265" t="str">
            <v>1070</v>
          </cell>
        </row>
        <row r="1266">
          <cell r="F1266" t="str">
            <v>1070</v>
          </cell>
        </row>
        <row r="1267">
          <cell r="F1267" t="str">
            <v>1070</v>
          </cell>
        </row>
        <row r="1268">
          <cell r="F1268" t="str">
            <v>1070</v>
          </cell>
        </row>
        <row r="1269">
          <cell r="F1269" t="str">
            <v>1070</v>
          </cell>
        </row>
        <row r="1270">
          <cell r="F1270" t="str">
            <v>1070</v>
          </cell>
        </row>
        <row r="1271">
          <cell r="F1271" t="str">
            <v>1070</v>
          </cell>
        </row>
        <row r="1272">
          <cell r="F1272" t="str">
            <v>1070</v>
          </cell>
        </row>
        <row r="1273">
          <cell r="F1273" t="str">
            <v>1070</v>
          </cell>
        </row>
        <row r="1274">
          <cell r="F1274" t="str">
            <v>1070</v>
          </cell>
        </row>
        <row r="1275">
          <cell r="F1275" t="str">
            <v>1070</v>
          </cell>
        </row>
        <row r="1276">
          <cell r="F1276" t="str">
            <v>1070</v>
          </cell>
        </row>
        <row r="1277">
          <cell r="F1277" t="str">
            <v>1080</v>
          </cell>
        </row>
        <row r="1278">
          <cell r="F1278" t="str">
            <v>1080</v>
          </cell>
        </row>
        <row r="1279">
          <cell r="F1279" t="str">
            <v>1080</v>
          </cell>
        </row>
        <row r="1280">
          <cell r="F1280" t="str">
            <v>1080</v>
          </cell>
        </row>
        <row r="1281">
          <cell r="F1281" t="str">
            <v>1080</v>
          </cell>
        </row>
        <row r="1282">
          <cell r="F1282" t="str">
            <v>1080</v>
          </cell>
        </row>
        <row r="1283">
          <cell r="F1283" t="str">
            <v>1080</v>
          </cell>
        </row>
        <row r="1284">
          <cell r="F1284" t="str">
            <v>1080</v>
          </cell>
        </row>
        <row r="1285">
          <cell r="F1285" t="str">
            <v>1080</v>
          </cell>
        </row>
        <row r="1286">
          <cell r="F1286" t="str">
            <v>1080</v>
          </cell>
        </row>
        <row r="1287">
          <cell r="F1287" t="str">
            <v>1080</v>
          </cell>
        </row>
        <row r="1288">
          <cell r="F1288" t="str">
            <v>1080</v>
          </cell>
        </row>
        <row r="1289">
          <cell r="F1289" t="str">
            <v>1080</v>
          </cell>
        </row>
        <row r="1290">
          <cell r="F1290" t="str">
            <v>1080</v>
          </cell>
        </row>
        <row r="1291">
          <cell r="F1291" t="str">
            <v>1080</v>
          </cell>
        </row>
        <row r="1292">
          <cell r="F1292" t="str">
            <v>1080</v>
          </cell>
        </row>
        <row r="1293">
          <cell r="F1293" t="str">
            <v>1080</v>
          </cell>
        </row>
        <row r="1294">
          <cell r="F1294" t="str">
            <v>1080</v>
          </cell>
        </row>
        <row r="1295">
          <cell r="F1295" t="str">
            <v>1080</v>
          </cell>
        </row>
        <row r="1296">
          <cell r="F1296" t="str">
            <v>1080</v>
          </cell>
        </row>
        <row r="1297">
          <cell r="F1297" t="str">
            <v>1080</v>
          </cell>
        </row>
        <row r="1298">
          <cell r="F1298" t="str">
            <v>1080</v>
          </cell>
        </row>
        <row r="1299">
          <cell r="F1299" t="str">
            <v>1080</v>
          </cell>
        </row>
        <row r="1300">
          <cell r="F1300" t="str">
            <v>1080</v>
          </cell>
        </row>
        <row r="1301">
          <cell r="F1301" t="str">
            <v>1080</v>
          </cell>
        </row>
        <row r="1302">
          <cell r="F1302" t="str">
            <v>1080</v>
          </cell>
        </row>
        <row r="1303">
          <cell r="F1303" t="str">
            <v>1080</v>
          </cell>
        </row>
        <row r="1304">
          <cell r="F1304" t="str">
            <v>1080</v>
          </cell>
        </row>
        <row r="1305">
          <cell r="F1305" t="str">
            <v>1080</v>
          </cell>
        </row>
        <row r="1306">
          <cell r="F1306" t="str">
            <v>1080</v>
          </cell>
        </row>
        <row r="1307">
          <cell r="F1307" t="str">
            <v>1080</v>
          </cell>
        </row>
        <row r="1308">
          <cell r="F1308" t="str">
            <v>1080</v>
          </cell>
        </row>
        <row r="1309">
          <cell r="F1309" t="str">
            <v>1080</v>
          </cell>
        </row>
        <row r="1310">
          <cell r="F1310" t="str">
            <v>1080</v>
          </cell>
        </row>
        <row r="1311">
          <cell r="F1311" t="str">
            <v>1080</v>
          </cell>
        </row>
        <row r="1312">
          <cell r="F1312" t="str">
            <v>1080</v>
          </cell>
        </row>
        <row r="1313">
          <cell r="F1313" t="str">
            <v>1080</v>
          </cell>
        </row>
        <row r="1314">
          <cell r="F1314" t="str">
            <v>1080</v>
          </cell>
        </row>
        <row r="1315">
          <cell r="F1315" t="str">
            <v>1080</v>
          </cell>
        </row>
        <row r="1316">
          <cell r="F1316" t="str">
            <v>1080</v>
          </cell>
        </row>
        <row r="1317">
          <cell r="F1317" t="str">
            <v>1080</v>
          </cell>
        </row>
        <row r="1318">
          <cell r="F1318" t="str">
            <v>1080</v>
          </cell>
        </row>
        <row r="1319">
          <cell r="F1319" t="str">
            <v>1080</v>
          </cell>
        </row>
        <row r="1320">
          <cell r="F1320" t="str">
            <v>1080</v>
          </cell>
        </row>
        <row r="1321">
          <cell r="F1321" t="str">
            <v>1080</v>
          </cell>
        </row>
        <row r="1322">
          <cell r="F1322" t="str">
            <v>1080</v>
          </cell>
        </row>
        <row r="1323">
          <cell r="F1323" t="str">
            <v>1080</v>
          </cell>
        </row>
        <row r="1324">
          <cell r="F1324" t="str">
            <v>1080</v>
          </cell>
        </row>
        <row r="1325">
          <cell r="F1325" t="str">
            <v>1080</v>
          </cell>
        </row>
        <row r="1326">
          <cell r="F1326" t="str">
            <v>1080</v>
          </cell>
        </row>
        <row r="1327">
          <cell r="F1327" t="str">
            <v>1080</v>
          </cell>
        </row>
        <row r="1328">
          <cell r="F1328" t="str">
            <v>1080</v>
          </cell>
        </row>
        <row r="1329">
          <cell r="F1329" t="str">
            <v>1080</v>
          </cell>
        </row>
        <row r="1330">
          <cell r="F1330" t="str">
            <v>1080</v>
          </cell>
        </row>
        <row r="1331">
          <cell r="F1331" t="str">
            <v>1080</v>
          </cell>
        </row>
        <row r="1332">
          <cell r="F1332" t="str">
            <v>1080</v>
          </cell>
        </row>
        <row r="1333">
          <cell r="F1333" t="str">
            <v>1080</v>
          </cell>
        </row>
        <row r="1334">
          <cell r="F1334" t="str">
            <v>1080</v>
          </cell>
        </row>
        <row r="1335">
          <cell r="F1335" t="str">
            <v>1080</v>
          </cell>
        </row>
        <row r="1336">
          <cell r="F1336" t="str">
            <v>1080</v>
          </cell>
        </row>
        <row r="1337">
          <cell r="F1337" t="str">
            <v>1080</v>
          </cell>
        </row>
        <row r="1338">
          <cell r="F1338" t="str">
            <v>1080</v>
          </cell>
        </row>
        <row r="1339">
          <cell r="F1339" t="str">
            <v>1080</v>
          </cell>
        </row>
        <row r="1340">
          <cell r="F1340" t="str">
            <v>1080</v>
          </cell>
        </row>
        <row r="1341">
          <cell r="F1341" t="str">
            <v>1080</v>
          </cell>
        </row>
        <row r="1342">
          <cell r="F1342" t="str">
            <v>1080</v>
          </cell>
        </row>
        <row r="1343">
          <cell r="F1343" t="str">
            <v>1080</v>
          </cell>
        </row>
        <row r="1344">
          <cell r="F1344" t="str">
            <v>1080</v>
          </cell>
        </row>
        <row r="1345">
          <cell r="F1345" t="str">
            <v>1080</v>
          </cell>
        </row>
        <row r="1346">
          <cell r="F1346" t="str">
            <v>1080</v>
          </cell>
        </row>
        <row r="1347">
          <cell r="F1347" t="str">
            <v>1080</v>
          </cell>
        </row>
        <row r="1348">
          <cell r="F1348" t="str">
            <v>1080</v>
          </cell>
        </row>
        <row r="1349">
          <cell r="F1349" t="str">
            <v>1080</v>
          </cell>
        </row>
        <row r="1350">
          <cell r="F1350" t="str">
            <v>1080</v>
          </cell>
        </row>
        <row r="1351">
          <cell r="F1351" t="str">
            <v>1080</v>
          </cell>
        </row>
        <row r="1352">
          <cell r="F1352" t="str">
            <v>1090</v>
          </cell>
        </row>
        <row r="1353">
          <cell r="F1353" t="str">
            <v>1090</v>
          </cell>
        </row>
        <row r="1354">
          <cell r="F1354" t="str">
            <v>1090</v>
          </cell>
        </row>
        <row r="1355">
          <cell r="F1355" t="str">
            <v>1090</v>
          </cell>
        </row>
        <row r="1356">
          <cell r="F1356" t="str">
            <v>1090</v>
          </cell>
        </row>
        <row r="1357">
          <cell r="F1357" t="str">
            <v>1090</v>
          </cell>
        </row>
        <row r="1358">
          <cell r="F1358" t="str">
            <v>1090</v>
          </cell>
        </row>
        <row r="1359">
          <cell r="F1359" t="str">
            <v>1090</v>
          </cell>
        </row>
        <row r="1360">
          <cell r="F1360" t="str">
            <v>1090</v>
          </cell>
        </row>
        <row r="1361">
          <cell r="F1361" t="str">
            <v>1090</v>
          </cell>
        </row>
        <row r="1362">
          <cell r="F1362" t="str">
            <v>1090</v>
          </cell>
        </row>
        <row r="1363">
          <cell r="F1363" t="str">
            <v>1090</v>
          </cell>
        </row>
        <row r="1364">
          <cell r="F1364" t="str">
            <v>1090</v>
          </cell>
        </row>
        <row r="1365">
          <cell r="F1365" t="str">
            <v>1090</v>
          </cell>
        </row>
        <row r="1366">
          <cell r="F1366" t="str">
            <v>1090</v>
          </cell>
        </row>
        <row r="1367">
          <cell r="F1367" t="str">
            <v>1090</v>
          </cell>
        </row>
        <row r="1368">
          <cell r="F1368" t="str">
            <v>1090</v>
          </cell>
        </row>
        <row r="1369">
          <cell r="F1369" t="str">
            <v>1090</v>
          </cell>
        </row>
        <row r="1370">
          <cell r="F1370" t="str">
            <v>1090</v>
          </cell>
        </row>
        <row r="1371">
          <cell r="F1371" t="str">
            <v>1090</v>
          </cell>
        </row>
        <row r="1372">
          <cell r="F1372" t="str">
            <v>1090</v>
          </cell>
        </row>
        <row r="1373">
          <cell r="F1373" t="str">
            <v>1090</v>
          </cell>
        </row>
        <row r="1374">
          <cell r="F1374" t="str">
            <v>1090</v>
          </cell>
        </row>
        <row r="1375">
          <cell r="F1375" t="str">
            <v>1090</v>
          </cell>
        </row>
        <row r="1376">
          <cell r="F1376" t="str">
            <v>1090</v>
          </cell>
        </row>
        <row r="1377">
          <cell r="F1377" t="str">
            <v>1090</v>
          </cell>
        </row>
        <row r="1378">
          <cell r="F1378" t="str">
            <v>1090</v>
          </cell>
        </row>
        <row r="1379">
          <cell r="F1379" t="str">
            <v>1090</v>
          </cell>
        </row>
        <row r="1380">
          <cell r="F1380" t="str">
            <v>1100</v>
          </cell>
        </row>
        <row r="1381">
          <cell r="F1381" t="str">
            <v>1100</v>
          </cell>
        </row>
        <row r="1382">
          <cell r="F1382" t="str">
            <v>1100</v>
          </cell>
        </row>
        <row r="1383">
          <cell r="F1383" t="str">
            <v>1000</v>
          </cell>
        </row>
        <row r="1384">
          <cell r="F1384" t="str">
            <v>1000</v>
          </cell>
        </row>
        <row r="1385">
          <cell r="F1385" t="str">
            <v>1000</v>
          </cell>
        </row>
        <row r="1386">
          <cell r="F1386" t="str">
            <v>1000</v>
          </cell>
        </row>
        <row r="1387">
          <cell r="F1387" t="str">
            <v>1000</v>
          </cell>
        </row>
        <row r="1388">
          <cell r="F1388" t="str">
            <v>1000</v>
          </cell>
        </row>
        <row r="1389">
          <cell r="F1389" t="str">
            <v>1000</v>
          </cell>
        </row>
        <row r="1390">
          <cell r="F1390" t="str">
            <v>1000</v>
          </cell>
        </row>
        <row r="1391">
          <cell r="F1391" t="str">
            <v>1000</v>
          </cell>
        </row>
        <row r="1392">
          <cell r="F1392" t="str">
            <v>1000</v>
          </cell>
        </row>
        <row r="1393">
          <cell r="F1393" t="str">
            <v>1000</v>
          </cell>
        </row>
        <row r="1394">
          <cell r="F1394" t="str">
            <v>1000</v>
          </cell>
        </row>
        <row r="1395">
          <cell r="F1395" t="str">
            <v>1000</v>
          </cell>
        </row>
        <row r="1396">
          <cell r="F1396" t="str">
            <v>1000</v>
          </cell>
        </row>
        <row r="1397">
          <cell r="F1397" t="str">
            <v>1000</v>
          </cell>
        </row>
        <row r="1398">
          <cell r="F1398" t="str">
            <v>1000</v>
          </cell>
        </row>
        <row r="1399">
          <cell r="F1399" t="str">
            <v>1000</v>
          </cell>
        </row>
        <row r="1400">
          <cell r="F1400" t="str">
            <v>1000</v>
          </cell>
        </row>
        <row r="1401">
          <cell r="F1401" t="str">
            <v>1000</v>
          </cell>
        </row>
        <row r="1402">
          <cell r="F1402" t="str">
            <v>1000</v>
          </cell>
        </row>
        <row r="1403">
          <cell r="F1403" t="str">
            <v>1000</v>
          </cell>
        </row>
        <row r="1404">
          <cell r="F1404" t="str">
            <v>1000</v>
          </cell>
        </row>
        <row r="1405">
          <cell r="F1405" t="str">
            <v>1000</v>
          </cell>
        </row>
        <row r="1406">
          <cell r="F1406" t="str">
            <v>1000</v>
          </cell>
        </row>
        <row r="1407">
          <cell r="F1407" t="str">
            <v>1000</v>
          </cell>
        </row>
        <row r="1408">
          <cell r="F1408" t="str">
            <v>1000</v>
          </cell>
        </row>
        <row r="1409">
          <cell r="F1409" t="str">
            <v>1000</v>
          </cell>
        </row>
        <row r="1410">
          <cell r="F1410" t="str">
            <v>1000</v>
          </cell>
        </row>
        <row r="1411">
          <cell r="F1411" t="str">
            <v>1000</v>
          </cell>
        </row>
        <row r="1412">
          <cell r="F1412" t="str">
            <v>1000</v>
          </cell>
        </row>
        <row r="1413">
          <cell r="F1413" t="str">
            <v>1000</v>
          </cell>
        </row>
        <row r="1414">
          <cell r="F1414" t="str">
            <v>1000</v>
          </cell>
        </row>
        <row r="1415">
          <cell r="F1415" t="str">
            <v>1000</v>
          </cell>
        </row>
        <row r="1416">
          <cell r="F1416" t="str">
            <v>1000</v>
          </cell>
        </row>
        <row r="1417">
          <cell r="F1417" t="str">
            <v>1000</v>
          </cell>
        </row>
        <row r="1418">
          <cell r="F1418" t="str">
            <v>1000</v>
          </cell>
        </row>
        <row r="1419">
          <cell r="F1419" t="str">
            <v>1000</v>
          </cell>
        </row>
        <row r="1420">
          <cell r="F1420" t="str">
            <v>1000</v>
          </cell>
        </row>
        <row r="1421">
          <cell r="F1421" t="str">
            <v>1000</v>
          </cell>
        </row>
        <row r="1422">
          <cell r="F1422" t="str">
            <v>1000</v>
          </cell>
        </row>
        <row r="1423">
          <cell r="F1423" t="str">
            <v>1000</v>
          </cell>
        </row>
        <row r="1424">
          <cell r="F1424" t="str">
            <v>1000</v>
          </cell>
        </row>
        <row r="1425">
          <cell r="F1425" t="str">
            <v>1000</v>
          </cell>
        </row>
        <row r="1426">
          <cell r="F1426" t="str">
            <v>1000</v>
          </cell>
        </row>
        <row r="1427">
          <cell r="F1427" t="str">
            <v>1000</v>
          </cell>
        </row>
        <row r="1428">
          <cell r="F1428" t="str">
            <v>1000</v>
          </cell>
        </row>
        <row r="1429">
          <cell r="F1429" t="str">
            <v>1000</v>
          </cell>
        </row>
        <row r="1430">
          <cell r="F1430" t="str">
            <v>1000</v>
          </cell>
        </row>
        <row r="1431">
          <cell r="F1431" t="str">
            <v>1000</v>
          </cell>
        </row>
        <row r="1432">
          <cell r="F1432" t="str">
            <v>1000</v>
          </cell>
        </row>
        <row r="1433">
          <cell r="F1433" t="str">
            <v>1000</v>
          </cell>
        </row>
        <row r="1434">
          <cell r="F1434" t="str">
            <v>1000</v>
          </cell>
        </row>
        <row r="1435">
          <cell r="F1435" t="str">
            <v>1000</v>
          </cell>
        </row>
        <row r="1436">
          <cell r="F1436" t="str">
            <v>1000</v>
          </cell>
        </row>
        <row r="1437">
          <cell r="F1437" t="str">
            <v>1000</v>
          </cell>
        </row>
        <row r="1438">
          <cell r="F1438" t="str">
            <v>1000</v>
          </cell>
        </row>
        <row r="1439">
          <cell r="F1439" t="str">
            <v>1000</v>
          </cell>
        </row>
        <row r="1440">
          <cell r="F1440" t="str">
            <v>1000</v>
          </cell>
        </row>
        <row r="1441">
          <cell r="F1441" t="str">
            <v>1000</v>
          </cell>
        </row>
        <row r="1442">
          <cell r="F1442" t="str">
            <v>1000</v>
          </cell>
        </row>
        <row r="1443">
          <cell r="F1443" t="str">
            <v>1000</v>
          </cell>
        </row>
        <row r="1444">
          <cell r="F1444" t="str">
            <v>1001</v>
          </cell>
        </row>
        <row r="1445">
          <cell r="F1445" t="str">
            <v>1001</v>
          </cell>
        </row>
        <row r="1446">
          <cell r="F1446" t="str">
            <v>1001</v>
          </cell>
        </row>
        <row r="1447">
          <cell r="F1447" t="str">
            <v>1001</v>
          </cell>
        </row>
        <row r="1448">
          <cell r="F1448" t="str">
            <v>1001</v>
          </cell>
        </row>
        <row r="1449">
          <cell r="F1449" t="str">
            <v>1001</v>
          </cell>
        </row>
        <row r="1450">
          <cell r="F1450" t="str">
            <v>1001</v>
          </cell>
        </row>
        <row r="1451">
          <cell r="F1451" t="str">
            <v>1080</v>
          </cell>
        </row>
        <row r="1452">
          <cell r="F1452" t="str">
            <v>1080</v>
          </cell>
        </row>
        <row r="1453">
          <cell r="F1453" t="str">
            <v>1080</v>
          </cell>
        </row>
        <row r="1454">
          <cell r="F1454" t="str">
            <v>1080</v>
          </cell>
        </row>
        <row r="1455">
          <cell r="F1455" t="str">
            <v>1080</v>
          </cell>
        </row>
        <row r="1456">
          <cell r="F1456" t="str">
            <v>1080</v>
          </cell>
        </row>
        <row r="1457">
          <cell r="F1457" t="str">
            <v>1080</v>
          </cell>
        </row>
        <row r="1458">
          <cell r="F1458" t="str">
            <v>1080</v>
          </cell>
        </row>
        <row r="1459">
          <cell r="F1459" t="str">
            <v>1080</v>
          </cell>
        </row>
        <row r="1460">
          <cell r="F1460" t="str">
            <v>1080</v>
          </cell>
        </row>
        <row r="1461">
          <cell r="F1461" t="str">
            <v>1080</v>
          </cell>
        </row>
        <row r="1462">
          <cell r="F1462" t="str">
            <v>1080</v>
          </cell>
        </row>
        <row r="1463">
          <cell r="F1463" t="str">
            <v>1080</v>
          </cell>
        </row>
        <row r="1464">
          <cell r="F1464" t="str">
            <v>1080</v>
          </cell>
        </row>
        <row r="1465">
          <cell r="F1465" t="str">
            <v>1080</v>
          </cell>
        </row>
        <row r="1466">
          <cell r="F1466" t="str">
            <v>1080</v>
          </cell>
        </row>
        <row r="1467">
          <cell r="F1467" t="str">
            <v>1080</v>
          </cell>
        </row>
        <row r="1468">
          <cell r="F1468" t="str">
            <v>1080</v>
          </cell>
        </row>
        <row r="1469">
          <cell r="F1469" t="str">
            <v>1080</v>
          </cell>
        </row>
        <row r="1470">
          <cell r="F1470" t="str">
            <v>1080</v>
          </cell>
        </row>
        <row r="1471">
          <cell r="F1471" t="str">
            <v>1080</v>
          </cell>
        </row>
        <row r="1472">
          <cell r="F1472" t="str">
            <v>1080</v>
          </cell>
        </row>
        <row r="1473">
          <cell r="F1473" t="str">
            <v>1080</v>
          </cell>
        </row>
        <row r="1474">
          <cell r="F1474" t="str">
            <v>1080</v>
          </cell>
        </row>
        <row r="1475">
          <cell r="F1475" t="str">
            <v>1080</v>
          </cell>
        </row>
        <row r="1476">
          <cell r="F1476" t="str">
            <v>1080</v>
          </cell>
        </row>
        <row r="1477">
          <cell r="F1477" t="str">
            <v>1080</v>
          </cell>
        </row>
        <row r="1478">
          <cell r="F1478" t="str">
            <v>1080</v>
          </cell>
        </row>
        <row r="1479">
          <cell r="F1479" t="str">
            <v>1080</v>
          </cell>
        </row>
        <row r="1480">
          <cell r="F1480" t="str">
            <v>1080</v>
          </cell>
        </row>
        <row r="1481">
          <cell r="F1481" t="str">
            <v>1080</v>
          </cell>
        </row>
        <row r="1482">
          <cell r="F1482" t="str">
            <v>1080</v>
          </cell>
        </row>
        <row r="1483">
          <cell r="F1483" t="str">
            <v>1080</v>
          </cell>
        </row>
        <row r="1484">
          <cell r="F1484" t="str">
            <v>1080</v>
          </cell>
        </row>
        <row r="1485">
          <cell r="F1485" t="str">
            <v>1080</v>
          </cell>
        </row>
        <row r="1486">
          <cell r="F1486" t="str">
            <v>1080</v>
          </cell>
        </row>
        <row r="1487">
          <cell r="F1487" t="str">
            <v>1080</v>
          </cell>
        </row>
        <row r="1488">
          <cell r="F1488" t="str">
            <v>1090</v>
          </cell>
        </row>
        <row r="1489">
          <cell r="F1489" t="str">
            <v>2000</v>
          </cell>
        </row>
        <row r="1490">
          <cell r="F1490" t="str">
            <v>2100</v>
          </cell>
        </row>
        <row r="1491">
          <cell r="F1491" t="str">
            <v>2100</v>
          </cell>
        </row>
        <row r="1492">
          <cell r="F1492" t="str">
            <v>2100</v>
          </cell>
        </row>
        <row r="1493">
          <cell r="F1493" t="str">
            <v>2100</v>
          </cell>
        </row>
        <row r="1494">
          <cell r="F1494" t="str">
            <v>2100</v>
          </cell>
        </row>
        <row r="1495">
          <cell r="F1495" t="str">
            <v>2100</v>
          </cell>
        </row>
        <row r="1496">
          <cell r="F1496" t="str">
            <v>2100</v>
          </cell>
        </row>
        <row r="1497">
          <cell r="F1497" t="str">
            <v>2100</v>
          </cell>
        </row>
        <row r="1498">
          <cell r="F1498" t="str">
            <v>2100</v>
          </cell>
        </row>
        <row r="1499">
          <cell r="F1499" t="str">
            <v>2100</v>
          </cell>
        </row>
        <row r="1500">
          <cell r="F1500" t="str">
            <v>2100</v>
          </cell>
        </row>
        <row r="1501">
          <cell r="F1501" t="str">
            <v>2100</v>
          </cell>
        </row>
        <row r="1502">
          <cell r="F1502" t="str">
            <v>2100</v>
          </cell>
        </row>
        <row r="1503">
          <cell r="F1503" t="str">
            <v>2100</v>
          </cell>
        </row>
        <row r="1504">
          <cell r="F1504" t="str">
            <v>2100</v>
          </cell>
        </row>
        <row r="1505">
          <cell r="F1505" t="str">
            <v>2100</v>
          </cell>
        </row>
        <row r="1506">
          <cell r="F1506" t="str">
            <v>2100</v>
          </cell>
        </row>
        <row r="1507">
          <cell r="F1507" t="str">
            <v>2100</v>
          </cell>
        </row>
        <row r="1508">
          <cell r="F1508" t="str">
            <v>2100</v>
          </cell>
        </row>
        <row r="1509">
          <cell r="F1509" t="str">
            <v>1080</v>
          </cell>
        </row>
        <row r="1510">
          <cell r="F1510" t="str">
            <v>1080</v>
          </cell>
        </row>
        <row r="1511">
          <cell r="F1511" t="str">
            <v>1080</v>
          </cell>
        </row>
        <row r="1512">
          <cell r="F1512" t="str">
            <v>1080</v>
          </cell>
        </row>
        <row r="1513">
          <cell r="F1513" t="str">
            <v>3100</v>
          </cell>
        </row>
        <row r="1514">
          <cell r="F1514" t="str">
            <v>3100</v>
          </cell>
        </row>
        <row r="1515">
          <cell r="F1515" t="str">
            <v>3100</v>
          </cell>
        </row>
        <row r="1516">
          <cell r="F1516" t="str">
            <v>3100</v>
          </cell>
        </row>
        <row r="1517">
          <cell r="F1517" t="str">
            <v>1070</v>
          </cell>
        </row>
        <row r="1518">
          <cell r="F1518" t="str">
            <v>1080</v>
          </cell>
        </row>
        <row r="1519">
          <cell r="F1519" t="str">
            <v>1080</v>
          </cell>
        </row>
        <row r="1520">
          <cell r="F1520" t="str">
            <v>1080</v>
          </cell>
        </row>
        <row r="1521">
          <cell r="F1521" t="str">
            <v>1080</v>
          </cell>
        </row>
        <row r="1522">
          <cell r="F1522" t="str">
            <v>1080</v>
          </cell>
        </row>
        <row r="1523">
          <cell r="F1523" t="str">
            <v>1080</v>
          </cell>
        </row>
        <row r="1524">
          <cell r="F1524" t="str">
            <v>1080</v>
          </cell>
        </row>
        <row r="1525">
          <cell r="F1525" t="str">
            <v>1000</v>
          </cell>
        </row>
        <row r="1526">
          <cell r="F1526" t="str">
            <v>1000</v>
          </cell>
        </row>
        <row r="1527">
          <cell r="F1527" t="str">
            <v>1000</v>
          </cell>
        </row>
        <row r="1528">
          <cell r="F1528" t="str">
            <v>1000</v>
          </cell>
        </row>
        <row r="1529">
          <cell r="F1529" t="str">
            <v>1010</v>
          </cell>
        </row>
        <row r="1530">
          <cell r="F1530" t="str">
            <v>1010</v>
          </cell>
        </row>
        <row r="1531">
          <cell r="F1531" t="str">
            <v>1010</v>
          </cell>
        </row>
        <row r="1532">
          <cell r="F1532" t="str">
            <v>1010</v>
          </cell>
        </row>
        <row r="1533">
          <cell r="F1533" t="str">
            <v>1030</v>
          </cell>
        </row>
        <row r="1534">
          <cell r="F1534" t="str">
            <v>1030</v>
          </cell>
        </row>
        <row r="1535">
          <cell r="F1535" t="str">
            <v>1030</v>
          </cell>
        </row>
        <row r="1536">
          <cell r="F1536" t="str">
            <v>1070</v>
          </cell>
        </row>
        <row r="1537">
          <cell r="F1537" t="str">
            <v>1070</v>
          </cell>
        </row>
        <row r="1538">
          <cell r="F1538" t="str">
            <v>1070</v>
          </cell>
        </row>
        <row r="1539">
          <cell r="F1539" t="str">
            <v>1070</v>
          </cell>
        </row>
        <row r="1540">
          <cell r="F1540" t="str">
            <v>1070</v>
          </cell>
        </row>
        <row r="1541">
          <cell r="F1541" t="str">
            <v>1070</v>
          </cell>
        </row>
        <row r="1542">
          <cell r="F1542" t="str">
            <v>1070</v>
          </cell>
        </row>
        <row r="1543">
          <cell r="F1543" t="str">
            <v>1070</v>
          </cell>
        </row>
        <row r="1544">
          <cell r="F1544" t="str">
            <v>1070</v>
          </cell>
        </row>
        <row r="1545">
          <cell r="F1545" t="str">
            <v>1070</v>
          </cell>
        </row>
        <row r="1546">
          <cell r="F1546" t="str">
            <v>1070</v>
          </cell>
        </row>
        <row r="1547">
          <cell r="F1547" t="str">
            <v>1070</v>
          </cell>
        </row>
        <row r="1548">
          <cell r="F1548" t="str">
            <v>1070</v>
          </cell>
        </row>
        <row r="1549">
          <cell r="F1549" t="str">
            <v>1070</v>
          </cell>
        </row>
        <row r="1550">
          <cell r="F1550" t="str">
            <v>1070</v>
          </cell>
        </row>
        <row r="1551">
          <cell r="F1551" t="str">
            <v>1080</v>
          </cell>
        </row>
        <row r="1552">
          <cell r="F1552" t="str">
            <v>1080</v>
          </cell>
        </row>
        <row r="1553">
          <cell r="F1553" t="str">
            <v>1080</v>
          </cell>
        </row>
        <row r="1554">
          <cell r="F1554" t="str">
            <v>1080</v>
          </cell>
        </row>
        <row r="1555">
          <cell r="F1555" t="str">
            <v>1080</v>
          </cell>
        </row>
        <row r="1556">
          <cell r="F1556" t="str">
            <v>1090</v>
          </cell>
        </row>
        <row r="1557">
          <cell r="F1557" t="str">
            <v>1090</v>
          </cell>
        </row>
        <row r="1558">
          <cell r="F1558" t="str">
            <v>1090</v>
          </cell>
        </row>
        <row r="1559">
          <cell r="F1559" t="str">
            <v>1090</v>
          </cell>
        </row>
        <row r="1560">
          <cell r="F1560" t="str">
            <v>1090</v>
          </cell>
        </row>
        <row r="1561">
          <cell r="F1561" t="str">
            <v>1090</v>
          </cell>
        </row>
        <row r="1562">
          <cell r="F1562" t="str">
            <v>1090</v>
          </cell>
        </row>
        <row r="1563">
          <cell r="F1563" t="str">
            <v>1090</v>
          </cell>
        </row>
        <row r="1564">
          <cell r="F1564" t="str">
            <v>1000</v>
          </cell>
        </row>
        <row r="1565">
          <cell r="F1565" t="str">
            <v>1000</v>
          </cell>
        </row>
        <row r="1566">
          <cell r="F1566" t="str">
            <v>1000</v>
          </cell>
        </row>
        <row r="1567">
          <cell r="F1567" t="str">
            <v>1070</v>
          </cell>
        </row>
        <row r="1568">
          <cell r="F1568" t="str">
            <v>3100</v>
          </cell>
        </row>
        <row r="1569">
          <cell r="F1569" t="str">
            <v>1000</v>
          </cell>
        </row>
        <row r="1570">
          <cell r="F1570" t="str">
            <v>1000</v>
          </cell>
        </row>
        <row r="1571">
          <cell r="F1571" t="str">
            <v>1010</v>
          </cell>
        </row>
        <row r="1572">
          <cell r="F1572" t="str">
            <v>1010</v>
          </cell>
        </row>
        <row r="1573">
          <cell r="F1573" t="str">
            <v>1010</v>
          </cell>
        </row>
        <row r="1574">
          <cell r="F1574" t="str">
            <v>1010</v>
          </cell>
        </row>
        <row r="1575">
          <cell r="F1575" t="str">
            <v>1010</v>
          </cell>
        </row>
        <row r="1576">
          <cell r="F1576" t="str">
            <v>1010</v>
          </cell>
        </row>
        <row r="1577">
          <cell r="F1577" t="str">
            <v>1010</v>
          </cell>
        </row>
        <row r="1578">
          <cell r="F1578" t="str">
            <v>1010</v>
          </cell>
        </row>
        <row r="1579">
          <cell r="F1579" t="str">
            <v>1010</v>
          </cell>
        </row>
        <row r="1580">
          <cell r="F1580" t="str">
            <v>1010</v>
          </cell>
        </row>
        <row r="1581">
          <cell r="F1581" t="str">
            <v>1010</v>
          </cell>
        </row>
        <row r="1582">
          <cell r="F1582" t="str">
            <v>1010</v>
          </cell>
        </row>
        <row r="1583">
          <cell r="F1583" t="str">
            <v>1010</v>
          </cell>
        </row>
        <row r="1584">
          <cell r="F1584" t="str">
            <v>1010</v>
          </cell>
        </row>
        <row r="1585">
          <cell r="F1585" t="str">
            <v>1010</v>
          </cell>
        </row>
        <row r="1586">
          <cell r="F1586" t="str">
            <v>1050</v>
          </cell>
        </row>
        <row r="1587">
          <cell r="F1587" t="str">
            <v>1050</v>
          </cell>
        </row>
        <row r="1588">
          <cell r="F1588" t="str">
            <v>1070</v>
          </cell>
        </row>
        <row r="1589">
          <cell r="F1589" t="str">
            <v>1070</v>
          </cell>
        </row>
        <row r="1590">
          <cell r="F1590" t="str">
            <v>1070</v>
          </cell>
        </row>
        <row r="1591">
          <cell r="F1591" t="str">
            <v>1070</v>
          </cell>
        </row>
        <row r="1592">
          <cell r="F1592" t="str">
            <v>1070</v>
          </cell>
        </row>
        <row r="1593">
          <cell r="F1593" t="str">
            <v>1070</v>
          </cell>
        </row>
        <row r="1594">
          <cell r="F1594" t="str">
            <v>1070</v>
          </cell>
        </row>
        <row r="1595">
          <cell r="F1595" t="str">
            <v>1070</v>
          </cell>
        </row>
        <row r="1596">
          <cell r="F1596" t="str">
            <v>1070</v>
          </cell>
        </row>
        <row r="1597">
          <cell r="F1597" t="str">
            <v>1070</v>
          </cell>
        </row>
        <row r="1598">
          <cell r="F1598" t="str">
            <v>1070</v>
          </cell>
        </row>
        <row r="1599">
          <cell r="F1599" t="str">
            <v>1070</v>
          </cell>
        </row>
        <row r="1600">
          <cell r="F1600" t="str">
            <v>1070</v>
          </cell>
        </row>
        <row r="1601">
          <cell r="F1601" t="str">
            <v>1070</v>
          </cell>
        </row>
        <row r="1602">
          <cell r="F1602" t="str">
            <v>1070</v>
          </cell>
        </row>
        <row r="1603">
          <cell r="F1603" t="str">
            <v>1010</v>
          </cell>
        </row>
        <row r="1604">
          <cell r="F1604" t="str">
            <v>1010</v>
          </cell>
        </row>
        <row r="1605">
          <cell r="F1605" t="str">
            <v>1015</v>
          </cell>
        </row>
        <row r="1606">
          <cell r="F1606" t="str">
            <v>1015</v>
          </cell>
        </row>
        <row r="1607">
          <cell r="F1607" t="str">
            <v>1015</v>
          </cell>
        </row>
        <row r="1608">
          <cell r="F1608" t="str">
            <v>1070</v>
          </cell>
        </row>
        <row r="1609">
          <cell r="F1609" t="str">
            <v>1070</v>
          </cell>
        </row>
        <row r="1610">
          <cell r="F1610" t="str">
            <v>1000</v>
          </cell>
        </row>
        <row r="1611">
          <cell r="F1611" t="str">
            <v>1000</v>
          </cell>
        </row>
        <row r="1612">
          <cell r="F1612" t="str">
            <v>1000</v>
          </cell>
        </row>
        <row r="1613">
          <cell r="F1613" t="str">
            <v>1000</v>
          </cell>
        </row>
        <row r="1614">
          <cell r="F1614" t="str">
            <v>1050</v>
          </cell>
        </row>
        <row r="1615">
          <cell r="F1615" t="str">
            <v>1050</v>
          </cell>
        </row>
        <row r="1616">
          <cell r="F1616" t="str">
            <v>1050</v>
          </cell>
        </row>
        <row r="1617">
          <cell r="F1617" t="str">
            <v>1000</v>
          </cell>
        </row>
        <row r="1618">
          <cell r="F1618" t="str">
            <v>1000</v>
          </cell>
        </row>
        <row r="1619">
          <cell r="F1619" t="str">
            <v>1000</v>
          </cell>
        </row>
        <row r="1620">
          <cell r="F1620" t="str">
            <v>1000</v>
          </cell>
        </row>
        <row r="1621">
          <cell r="F1621" t="str">
            <v>1000</v>
          </cell>
        </row>
        <row r="1622">
          <cell r="F1622" t="str">
            <v>1000</v>
          </cell>
        </row>
        <row r="1623">
          <cell r="F1623" t="str">
            <v>1000</v>
          </cell>
        </row>
        <row r="1624">
          <cell r="F1624" t="str">
            <v>1000</v>
          </cell>
        </row>
        <row r="1625">
          <cell r="F1625" t="str">
            <v>1000</v>
          </cell>
        </row>
        <row r="1626">
          <cell r="F1626" t="str">
            <v>1000</v>
          </cell>
        </row>
        <row r="1627">
          <cell r="F1627" t="str">
            <v>1000</v>
          </cell>
        </row>
        <row r="1628">
          <cell r="F1628" t="str">
            <v>1000</v>
          </cell>
        </row>
        <row r="1629">
          <cell r="F1629" t="str">
            <v>1000</v>
          </cell>
        </row>
        <row r="1630">
          <cell r="F1630" t="str">
            <v>1000</v>
          </cell>
        </row>
        <row r="1631">
          <cell r="F1631" t="str">
            <v>1000</v>
          </cell>
        </row>
        <row r="1632">
          <cell r="F1632" t="str">
            <v>1000</v>
          </cell>
        </row>
        <row r="1633">
          <cell r="F1633" t="str">
            <v>1000</v>
          </cell>
        </row>
        <row r="1634">
          <cell r="F1634" t="str">
            <v>1000</v>
          </cell>
        </row>
        <row r="1635">
          <cell r="F1635" t="str">
            <v>1000</v>
          </cell>
        </row>
        <row r="1636">
          <cell r="F1636" t="str">
            <v>1000</v>
          </cell>
        </row>
        <row r="1637">
          <cell r="F1637" t="str">
            <v>1000</v>
          </cell>
        </row>
        <row r="1638">
          <cell r="F1638" t="str">
            <v>1000</v>
          </cell>
        </row>
        <row r="1639">
          <cell r="F1639" t="str">
            <v>1000</v>
          </cell>
        </row>
        <row r="1640">
          <cell r="F1640" t="str">
            <v>1000</v>
          </cell>
        </row>
        <row r="1641">
          <cell r="F1641" t="str">
            <v>1000</v>
          </cell>
        </row>
        <row r="1642">
          <cell r="F1642" t="str">
            <v>1000</v>
          </cell>
        </row>
        <row r="1643">
          <cell r="F1643" t="str">
            <v>1000</v>
          </cell>
        </row>
        <row r="1644">
          <cell r="F1644" t="str">
            <v>1000</v>
          </cell>
        </row>
        <row r="1645">
          <cell r="F1645" t="str">
            <v>1000</v>
          </cell>
        </row>
        <row r="1646">
          <cell r="F1646" t="str">
            <v>1000</v>
          </cell>
        </row>
        <row r="1647">
          <cell r="F1647" t="str">
            <v>1010</v>
          </cell>
        </row>
        <row r="1648">
          <cell r="F1648" t="str">
            <v>1010</v>
          </cell>
        </row>
        <row r="1649">
          <cell r="F1649" t="str">
            <v>1010</v>
          </cell>
        </row>
        <row r="1650">
          <cell r="F1650" t="str">
            <v>1010</v>
          </cell>
        </row>
        <row r="1651">
          <cell r="F1651" t="str">
            <v>1010</v>
          </cell>
        </row>
        <row r="1652">
          <cell r="F1652" t="str">
            <v>1030</v>
          </cell>
        </row>
        <row r="1653">
          <cell r="F1653" t="str">
            <v>1030</v>
          </cell>
        </row>
        <row r="1654">
          <cell r="F1654" t="str">
            <v>1030</v>
          </cell>
        </row>
        <row r="1655">
          <cell r="F1655" t="str">
            <v>1030</v>
          </cell>
        </row>
        <row r="1656">
          <cell r="F1656" t="str">
            <v>1080</v>
          </cell>
        </row>
        <row r="1657">
          <cell r="F1657" t="str">
            <v>1080</v>
          </cell>
        </row>
        <row r="1658">
          <cell r="F1658" t="str">
            <v>1080</v>
          </cell>
        </row>
        <row r="1659">
          <cell r="F1659" t="str">
            <v>1080</v>
          </cell>
        </row>
        <row r="1660">
          <cell r="F1660" t="str">
            <v>1080</v>
          </cell>
        </row>
        <row r="1661">
          <cell r="F1661" t="str">
            <v>1080</v>
          </cell>
        </row>
        <row r="1662">
          <cell r="F1662" t="str">
            <v>1080</v>
          </cell>
        </row>
        <row r="1663">
          <cell r="F1663" t="str">
            <v>1090</v>
          </cell>
        </row>
        <row r="1664">
          <cell r="F1664" t="str">
            <v>1090</v>
          </cell>
        </row>
        <row r="1665">
          <cell r="F1665" t="str">
            <v>1000</v>
          </cell>
        </row>
        <row r="1666">
          <cell r="F1666" t="str">
            <v>1000</v>
          </cell>
        </row>
        <row r="1667">
          <cell r="F1667" t="str">
            <v>1000</v>
          </cell>
        </row>
        <row r="1668">
          <cell r="F1668" t="str">
            <v>1001</v>
          </cell>
        </row>
        <row r="1669">
          <cell r="F1669" t="str">
            <v>2000</v>
          </cell>
        </row>
        <row r="1670">
          <cell r="F1670" t="str">
            <v>2000</v>
          </cell>
        </row>
        <row r="1671">
          <cell r="F1671" t="str">
            <v>2100</v>
          </cell>
        </row>
        <row r="1672">
          <cell r="F1672" t="str">
            <v>2100</v>
          </cell>
        </row>
        <row r="1673">
          <cell r="F1673" t="str">
            <v>3100</v>
          </cell>
        </row>
        <row r="1674">
          <cell r="F1674" t="str">
            <v>3100</v>
          </cell>
        </row>
        <row r="1675">
          <cell r="F1675" t="str">
            <v>3100</v>
          </cell>
        </row>
        <row r="1676">
          <cell r="F1676" t="str">
            <v>3100</v>
          </cell>
        </row>
        <row r="1677">
          <cell r="F1677" t="str">
            <v>1000</v>
          </cell>
        </row>
        <row r="1678">
          <cell r="F1678" t="str">
            <v>1000</v>
          </cell>
        </row>
        <row r="1679">
          <cell r="F1679" t="str">
            <v>1000</v>
          </cell>
        </row>
        <row r="1680">
          <cell r="F1680" t="str">
            <v>1000</v>
          </cell>
        </row>
        <row r="1681">
          <cell r="F1681" t="str">
            <v>1000</v>
          </cell>
        </row>
        <row r="1682">
          <cell r="F1682" t="str">
            <v>1000</v>
          </cell>
        </row>
        <row r="1683">
          <cell r="F1683" t="str">
            <v>1000</v>
          </cell>
        </row>
        <row r="1684">
          <cell r="F1684" t="str">
            <v>1000</v>
          </cell>
        </row>
        <row r="1685">
          <cell r="F1685" t="str">
            <v>1000</v>
          </cell>
        </row>
        <row r="1686">
          <cell r="F1686" t="str">
            <v>1030</v>
          </cell>
        </row>
        <row r="1687">
          <cell r="F1687" t="str">
            <v>1030</v>
          </cell>
        </row>
        <row r="1688">
          <cell r="F1688" t="str">
            <v>1050</v>
          </cell>
        </row>
        <row r="1689">
          <cell r="F1689" t="str">
            <v>1050</v>
          </cell>
        </row>
        <row r="1690">
          <cell r="F1690" t="str">
            <v>1050</v>
          </cell>
        </row>
        <row r="1691">
          <cell r="F1691" t="str">
            <v>1050</v>
          </cell>
        </row>
        <row r="1692">
          <cell r="F1692" t="str">
            <v>1050</v>
          </cell>
        </row>
        <row r="1693">
          <cell r="F1693" t="str">
            <v>1050</v>
          </cell>
        </row>
        <row r="1694">
          <cell r="F1694" t="str">
            <v>1050</v>
          </cell>
        </row>
        <row r="1695">
          <cell r="F1695" t="str">
            <v>1050</v>
          </cell>
        </row>
        <row r="1696">
          <cell r="F1696" t="str">
            <v>1070</v>
          </cell>
        </row>
        <row r="1697">
          <cell r="F1697" t="str">
            <v>1070</v>
          </cell>
        </row>
        <row r="1698">
          <cell r="F1698" t="str">
            <v>1080</v>
          </cell>
        </row>
        <row r="1699">
          <cell r="F1699" t="str">
            <v>1080</v>
          </cell>
        </row>
        <row r="1700">
          <cell r="F1700" t="str">
            <v>1080</v>
          </cell>
        </row>
        <row r="1701">
          <cell r="F1701" t="str">
            <v>1080</v>
          </cell>
        </row>
        <row r="1702">
          <cell r="F1702" t="str">
            <v>1090</v>
          </cell>
        </row>
        <row r="1703">
          <cell r="F1703" t="str">
            <v>1090</v>
          </cell>
        </row>
        <row r="1704">
          <cell r="F1704" t="str">
            <v>1090</v>
          </cell>
        </row>
        <row r="1705">
          <cell r="F1705" t="str">
            <v>1090</v>
          </cell>
        </row>
        <row r="1706">
          <cell r="F1706" t="str">
            <v>1090</v>
          </cell>
        </row>
        <row r="1707">
          <cell r="F1707" t="str">
            <v>1090</v>
          </cell>
        </row>
        <row r="1708">
          <cell r="F1708" t="str">
            <v>1000</v>
          </cell>
        </row>
        <row r="1709">
          <cell r="F1709" t="str">
            <v>1000</v>
          </cell>
        </row>
        <row r="1710">
          <cell r="F1710" t="str">
            <v>1000</v>
          </cell>
        </row>
        <row r="1711">
          <cell r="F1711" t="str">
            <v>1000</v>
          </cell>
        </row>
        <row r="1712">
          <cell r="F1712" t="str">
            <v>1000</v>
          </cell>
        </row>
        <row r="1713">
          <cell r="F1713" t="str">
            <v>1000</v>
          </cell>
        </row>
        <row r="1714">
          <cell r="F1714" t="str">
            <v>2000</v>
          </cell>
        </row>
        <row r="1715">
          <cell r="F1715" t="str">
            <v>2000</v>
          </cell>
        </row>
        <row r="1716">
          <cell r="F1716" t="str">
            <v>2000</v>
          </cell>
        </row>
        <row r="1717">
          <cell r="F1717" t="str">
            <v>2000</v>
          </cell>
        </row>
        <row r="1718">
          <cell r="F1718" t="str">
            <v>2000</v>
          </cell>
        </row>
        <row r="1719">
          <cell r="F1719" t="str">
            <v>2000</v>
          </cell>
        </row>
        <row r="1720">
          <cell r="F1720" t="str">
            <v>2000</v>
          </cell>
        </row>
        <row r="1721">
          <cell r="F1721" t="str">
            <v>2000</v>
          </cell>
        </row>
        <row r="1722">
          <cell r="F1722" t="str">
            <v>2000</v>
          </cell>
        </row>
        <row r="1723">
          <cell r="F1723" t="str">
            <v>2100</v>
          </cell>
        </row>
        <row r="1724">
          <cell r="F1724" t="str">
            <v>2100</v>
          </cell>
        </row>
        <row r="1725">
          <cell r="F1725" t="str">
            <v>2100</v>
          </cell>
        </row>
        <row r="1726">
          <cell r="F1726" t="str">
            <v>3100</v>
          </cell>
        </row>
        <row r="1727">
          <cell r="F1727" t="str">
            <v>3100</v>
          </cell>
        </row>
        <row r="1728">
          <cell r="F1728" t="str">
            <v>3100</v>
          </cell>
        </row>
        <row r="1729">
          <cell r="F1729" t="str">
            <v>3100</v>
          </cell>
        </row>
        <row r="1730">
          <cell r="F1730" t="str">
            <v>3100</v>
          </cell>
        </row>
        <row r="1731">
          <cell r="F1731" t="str">
            <v>1000</v>
          </cell>
        </row>
        <row r="1732">
          <cell r="F1732" t="str">
            <v>1000</v>
          </cell>
        </row>
        <row r="1733">
          <cell r="F1733" t="str">
            <v>1000</v>
          </cell>
        </row>
        <row r="1734">
          <cell r="F1734" t="str">
            <v>1000</v>
          </cell>
        </row>
        <row r="1735">
          <cell r="F1735" t="str">
            <v>1000</v>
          </cell>
        </row>
        <row r="1736">
          <cell r="F1736" t="str">
            <v>1000</v>
          </cell>
        </row>
        <row r="1737">
          <cell r="F1737" t="str">
            <v>1000</v>
          </cell>
        </row>
        <row r="1738">
          <cell r="F1738" t="str">
            <v>1000</v>
          </cell>
        </row>
        <row r="1739">
          <cell r="F1739" t="str">
            <v>1000</v>
          </cell>
        </row>
        <row r="1740">
          <cell r="F1740" t="str">
            <v>1000</v>
          </cell>
        </row>
        <row r="1741">
          <cell r="F1741" t="str">
            <v>1000</v>
          </cell>
        </row>
        <row r="1742">
          <cell r="F1742" t="str">
            <v>1000</v>
          </cell>
        </row>
        <row r="1743">
          <cell r="F1743" t="str">
            <v>1000</v>
          </cell>
        </row>
        <row r="1744">
          <cell r="F1744" t="str">
            <v>1000</v>
          </cell>
        </row>
        <row r="1745">
          <cell r="F1745" t="str">
            <v>1000</v>
          </cell>
        </row>
        <row r="1746">
          <cell r="F1746" t="str">
            <v>1000</v>
          </cell>
        </row>
        <row r="1747">
          <cell r="F1747" t="str">
            <v>1000</v>
          </cell>
        </row>
        <row r="1748">
          <cell r="F1748" t="str">
            <v>1000</v>
          </cell>
        </row>
        <row r="1749">
          <cell r="F1749" t="str">
            <v>1000</v>
          </cell>
        </row>
        <row r="1750">
          <cell r="F1750" t="str">
            <v>1000</v>
          </cell>
        </row>
        <row r="1751">
          <cell r="F1751" t="str">
            <v>1000</v>
          </cell>
        </row>
        <row r="1752">
          <cell r="F1752" t="str">
            <v>1000</v>
          </cell>
        </row>
        <row r="1753">
          <cell r="F1753" t="str">
            <v>1000</v>
          </cell>
        </row>
        <row r="1754">
          <cell r="F1754" t="str">
            <v>1000</v>
          </cell>
        </row>
        <row r="1755">
          <cell r="F1755" t="str">
            <v>1000</v>
          </cell>
        </row>
        <row r="1756">
          <cell r="F1756" t="str">
            <v>1000</v>
          </cell>
        </row>
        <row r="1757">
          <cell r="F1757" t="str">
            <v>1000</v>
          </cell>
        </row>
        <row r="1758">
          <cell r="F1758" t="str">
            <v>1000</v>
          </cell>
        </row>
        <row r="1759">
          <cell r="F1759" t="str">
            <v>1000</v>
          </cell>
        </row>
        <row r="1760">
          <cell r="F1760" t="str">
            <v>1000</v>
          </cell>
        </row>
        <row r="1761">
          <cell r="F1761" t="str">
            <v>1000</v>
          </cell>
        </row>
        <row r="1762">
          <cell r="F1762" t="str">
            <v>1000</v>
          </cell>
        </row>
        <row r="1763">
          <cell r="F1763" t="str">
            <v>1000</v>
          </cell>
        </row>
        <row r="1764">
          <cell r="F1764" t="str">
            <v>1000</v>
          </cell>
        </row>
        <row r="1765">
          <cell r="F1765" t="str">
            <v>1000</v>
          </cell>
        </row>
        <row r="1766">
          <cell r="F1766" t="str">
            <v>1000</v>
          </cell>
        </row>
        <row r="1767">
          <cell r="F1767" t="str">
            <v>1000</v>
          </cell>
        </row>
        <row r="1768">
          <cell r="F1768" t="str">
            <v>1000</v>
          </cell>
        </row>
        <row r="1769">
          <cell r="F1769" t="str">
            <v>1000</v>
          </cell>
        </row>
        <row r="1770">
          <cell r="F1770" t="str">
            <v>1000</v>
          </cell>
        </row>
        <row r="1771">
          <cell r="F1771" t="str">
            <v>1000</v>
          </cell>
        </row>
        <row r="1772">
          <cell r="F1772" t="str">
            <v>1000</v>
          </cell>
        </row>
        <row r="1773">
          <cell r="F1773" t="str">
            <v>1000</v>
          </cell>
        </row>
        <row r="1774">
          <cell r="F1774" t="str">
            <v>1000</v>
          </cell>
        </row>
        <row r="1775">
          <cell r="F1775" t="str">
            <v>1000</v>
          </cell>
        </row>
        <row r="1776">
          <cell r="F1776" t="str">
            <v>1000</v>
          </cell>
        </row>
        <row r="1777">
          <cell r="F1777" t="str">
            <v>1000</v>
          </cell>
        </row>
        <row r="1778">
          <cell r="F1778" t="str">
            <v>1000</v>
          </cell>
        </row>
        <row r="1779">
          <cell r="F1779" t="str">
            <v>1000</v>
          </cell>
        </row>
        <row r="1780">
          <cell r="F1780" t="str">
            <v>1000</v>
          </cell>
        </row>
        <row r="1781">
          <cell r="F1781" t="str">
            <v>1000</v>
          </cell>
        </row>
        <row r="1782">
          <cell r="F1782" t="str">
            <v>1000</v>
          </cell>
        </row>
        <row r="1783">
          <cell r="F1783" t="str">
            <v>1000</v>
          </cell>
        </row>
        <row r="1784">
          <cell r="F1784" t="str">
            <v>1000</v>
          </cell>
        </row>
        <row r="1785">
          <cell r="F1785" t="str">
            <v>1000</v>
          </cell>
        </row>
        <row r="1786">
          <cell r="F1786" t="str">
            <v>1000</v>
          </cell>
        </row>
        <row r="1787">
          <cell r="F1787" t="str">
            <v>1000</v>
          </cell>
        </row>
        <row r="1788">
          <cell r="F1788" t="str">
            <v>1000</v>
          </cell>
        </row>
        <row r="1789">
          <cell r="F1789" t="str">
            <v>1000</v>
          </cell>
        </row>
        <row r="1790">
          <cell r="F1790" t="str">
            <v>1000</v>
          </cell>
        </row>
        <row r="1791">
          <cell r="F1791" t="str">
            <v>1010</v>
          </cell>
        </row>
        <row r="1792">
          <cell r="F1792" t="str">
            <v>1010</v>
          </cell>
        </row>
        <row r="1793">
          <cell r="F1793" t="str">
            <v>1010</v>
          </cell>
        </row>
        <row r="1794">
          <cell r="F1794" t="str">
            <v>1010</v>
          </cell>
        </row>
        <row r="1795">
          <cell r="F1795" t="str">
            <v>1010</v>
          </cell>
        </row>
        <row r="1796">
          <cell r="F1796" t="str">
            <v>1010</v>
          </cell>
        </row>
        <row r="1797">
          <cell r="F1797" t="str">
            <v>1010</v>
          </cell>
        </row>
        <row r="1798">
          <cell r="F1798" t="str">
            <v>1010</v>
          </cell>
        </row>
        <row r="1799">
          <cell r="F1799" t="str">
            <v>1010</v>
          </cell>
        </row>
        <row r="1800">
          <cell r="F1800" t="str">
            <v>1010</v>
          </cell>
        </row>
        <row r="1801">
          <cell r="F1801" t="str">
            <v>1010</v>
          </cell>
        </row>
        <row r="1802">
          <cell r="F1802" t="str">
            <v>1010</v>
          </cell>
        </row>
        <row r="1803">
          <cell r="F1803" t="str">
            <v>1010</v>
          </cell>
        </row>
        <row r="1804">
          <cell r="F1804" t="str">
            <v>1010</v>
          </cell>
        </row>
        <row r="1805">
          <cell r="F1805" t="str">
            <v>1010</v>
          </cell>
        </row>
        <row r="1806">
          <cell r="F1806" t="str">
            <v>1010</v>
          </cell>
        </row>
        <row r="1807">
          <cell r="F1807" t="str">
            <v>1010</v>
          </cell>
        </row>
        <row r="1808">
          <cell r="F1808" t="str">
            <v>1010</v>
          </cell>
        </row>
        <row r="1809">
          <cell r="F1809" t="str">
            <v>1010</v>
          </cell>
        </row>
        <row r="1810">
          <cell r="F1810" t="str">
            <v>1010</v>
          </cell>
        </row>
        <row r="1811">
          <cell r="F1811" t="str">
            <v>1010</v>
          </cell>
        </row>
        <row r="1812">
          <cell r="F1812" t="str">
            <v>1010</v>
          </cell>
        </row>
        <row r="1813">
          <cell r="F1813" t="str">
            <v>1010</v>
          </cell>
        </row>
        <row r="1814">
          <cell r="F1814" t="str">
            <v>1010</v>
          </cell>
        </row>
        <row r="1815">
          <cell r="F1815" t="str">
            <v>1010</v>
          </cell>
        </row>
        <row r="1816">
          <cell r="F1816" t="str">
            <v>1010</v>
          </cell>
        </row>
        <row r="1817">
          <cell r="F1817" t="str">
            <v>1010</v>
          </cell>
        </row>
        <row r="1818">
          <cell r="F1818" t="str">
            <v>1010</v>
          </cell>
        </row>
        <row r="1819">
          <cell r="F1819" t="str">
            <v>1010</v>
          </cell>
        </row>
        <row r="1820">
          <cell r="F1820" t="str">
            <v>1010</v>
          </cell>
        </row>
        <row r="1821">
          <cell r="F1821" t="str">
            <v>1010</v>
          </cell>
        </row>
        <row r="1822">
          <cell r="F1822" t="str">
            <v>1010</v>
          </cell>
        </row>
        <row r="1823">
          <cell r="F1823" t="str">
            <v>1010</v>
          </cell>
        </row>
        <row r="1824">
          <cell r="F1824" t="str">
            <v>1010</v>
          </cell>
        </row>
        <row r="1825">
          <cell r="F1825" t="str">
            <v>1010</v>
          </cell>
        </row>
        <row r="1826">
          <cell r="F1826" t="str">
            <v>1010</v>
          </cell>
        </row>
        <row r="1827">
          <cell r="F1827" t="str">
            <v>1010</v>
          </cell>
        </row>
        <row r="1828">
          <cell r="F1828" t="str">
            <v>1010</v>
          </cell>
        </row>
        <row r="1829">
          <cell r="F1829" t="str">
            <v>1010</v>
          </cell>
        </row>
        <row r="1830">
          <cell r="F1830" t="str">
            <v>1010</v>
          </cell>
        </row>
        <row r="1831">
          <cell r="F1831" t="str">
            <v>1010</v>
          </cell>
        </row>
        <row r="1832">
          <cell r="F1832" t="str">
            <v>1010</v>
          </cell>
        </row>
        <row r="1833">
          <cell r="F1833" t="str">
            <v>1010</v>
          </cell>
        </row>
        <row r="1834">
          <cell r="F1834" t="str">
            <v>1010</v>
          </cell>
        </row>
        <row r="1835">
          <cell r="F1835" t="str">
            <v>1010</v>
          </cell>
        </row>
        <row r="1836">
          <cell r="F1836" t="str">
            <v>1010</v>
          </cell>
        </row>
        <row r="1837">
          <cell r="F1837" t="str">
            <v>1010</v>
          </cell>
        </row>
        <row r="1838">
          <cell r="F1838" t="str">
            <v>1020</v>
          </cell>
        </row>
        <row r="1839">
          <cell r="F1839" t="str">
            <v>1020</v>
          </cell>
        </row>
        <row r="1840">
          <cell r="F1840" t="str">
            <v>1020</v>
          </cell>
        </row>
        <row r="1841">
          <cell r="F1841" t="str">
            <v>1020</v>
          </cell>
        </row>
        <row r="1842">
          <cell r="F1842" t="str">
            <v>1020</v>
          </cell>
        </row>
        <row r="1843">
          <cell r="F1843" t="str">
            <v>1020</v>
          </cell>
        </row>
        <row r="1844">
          <cell r="F1844" t="str">
            <v>1020</v>
          </cell>
        </row>
        <row r="1845">
          <cell r="F1845" t="str">
            <v>1020</v>
          </cell>
        </row>
        <row r="1846">
          <cell r="F1846" t="str">
            <v>1020</v>
          </cell>
        </row>
        <row r="1847">
          <cell r="F1847" t="str">
            <v>1020</v>
          </cell>
        </row>
        <row r="1848">
          <cell r="F1848" t="str">
            <v>1020</v>
          </cell>
        </row>
        <row r="1849">
          <cell r="F1849" t="str">
            <v>1030</v>
          </cell>
        </row>
        <row r="1850">
          <cell r="F1850" t="str">
            <v>1030</v>
          </cell>
        </row>
        <row r="1851">
          <cell r="F1851" t="str">
            <v>1030</v>
          </cell>
        </row>
        <row r="1852">
          <cell r="F1852" t="str">
            <v>1030</v>
          </cell>
        </row>
        <row r="1853">
          <cell r="F1853" t="str">
            <v>1030</v>
          </cell>
        </row>
        <row r="1854">
          <cell r="F1854" t="str">
            <v>1030</v>
          </cell>
        </row>
        <row r="1855">
          <cell r="F1855" t="str">
            <v>1030</v>
          </cell>
        </row>
        <row r="1856">
          <cell r="F1856" t="str">
            <v>1030</v>
          </cell>
        </row>
        <row r="1857">
          <cell r="F1857" t="str">
            <v>1030</v>
          </cell>
        </row>
        <row r="1858">
          <cell r="F1858" t="str">
            <v>1030</v>
          </cell>
        </row>
        <row r="1859">
          <cell r="F1859" t="str">
            <v>1030</v>
          </cell>
        </row>
        <row r="1860">
          <cell r="F1860" t="str">
            <v>1030</v>
          </cell>
        </row>
        <row r="1861">
          <cell r="F1861" t="str">
            <v>1030</v>
          </cell>
        </row>
        <row r="1862">
          <cell r="F1862" t="str">
            <v>1030</v>
          </cell>
        </row>
        <row r="1863">
          <cell r="F1863" t="str">
            <v>1030</v>
          </cell>
        </row>
        <row r="1864">
          <cell r="F1864" t="str">
            <v>1030</v>
          </cell>
        </row>
        <row r="1865">
          <cell r="F1865" t="str">
            <v>1030</v>
          </cell>
        </row>
        <row r="1866">
          <cell r="F1866" t="str">
            <v>1030</v>
          </cell>
        </row>
        <row r="1867">
          <cell r="F1867" t="str">
            <v>1030</v>
          </cell>
        </row>
        <row r="1868">
          <cell r="F1868" t="str">
            <v>1030</v>
          </cell>
        </row>
        <row r="1869">
          <cell r="F1869" t="str">
            <v>1030</v>
          </cell>
        </row>
        <row r="1870">
          <cell r="F1870" t="str">
            <v>1030</v>
          </cell>
        </row>
        <row r="1871">
          <cell r="F1871" t="str">
            <v>1040</v>
          </cell>
        </row>
        <row r="1872">
          <cell r="F1872" t="str">
            <v>1040</v>
          </cell>
        </row>
        <row r="1873">
          <cell r="F1873" t="str">
            <v>1040</v>
          </cell>
        </row>
        <row r="1874">
          <cell r="F1874" t="str">
            <v>1040</v>
          </cell>
        </row>
        <row r="1875">
          <cell r="F1875" t="str">
            <v>1040</v>
          </cell>
        </row>
        <row r="1876">
          <cell r="F1876" t="str">
            <v>1040</v>
          </cell>
        </row>
        <row r="1877">
          <cell r="F1877" t="str">
            <v>1040</v>
          </cell>
        </row>
        <row r="1878">
          <cell r="F1878" t="str">
            <v>1040</v>
          </cell>
        </row>
        <row r="1879">
          <cell r="F1879" t="str">
            <v>1040</v>
          </cell>
        </row>
        <row r="1880">
          <cell r="F1880" t="str">
            <v>1040</v>
          </cell>
        </row>
        <row r="1881">
          <cell r="F1881" t="str">
            <v>1040</v>
          </cell>
        </row>
        <row r="1882">
          <cell r="F1882" t="str">
            <v>1040</v>
          </cell>
        </row>
        <row r="1883">
          <cell r="F1883" t="str">
            <v>1040</v>
          </cell>
        </row>
        <row r="1884">
          <cell r="F1884" t="str">
            <v>1070</v>
          </cell>
        </row>
        <row r="1885">
          <cell r="F1885" t="str">
            <v>1070</v>
          </cell>
        </row>
        <row r="1886">
          <cell r="F1886" t="str">
            <v>1070</v>
          </cell>
        </row>
        <row r="1887">
          <cell r="F1887" t="str">
            <v>1070</v>
          </cell>
        </row>
        <row r="1888">
          <cell r="F1888" t="str">
            <v>1070</v>
          </cell>
        </row>
        <row r="1889">
          <cell r="F1889" t="str">
            <v>1070</v>
          </cell>
        </row>
        <row r="1890">
          <cell r="F1890" t="str">
            <v>1070</v>
          </cell>
        </row>
        <row r="1891">
          <cell r="F1891" t="str">
            <v>1070</v>
          </cell>
        </row>
        <row r="1892">
          <cell r="F1892" t="str">
            <v>1070</v>
          </cell>
        </row>
        <row r="1893">
          <cell r="F1893" t="str">
            <v>1070</v>
          </cell>
        </row>
        <row r="1894">
          <cell r="F1894" t="str">
            <v>1070</v>
          </cell>
        </row>
        <row r="1895">
          <cell r="F1895" t="str">
            <v>1070</v>
          </cell>
        </row>
        <row r="1896">
          <cell r="F1896" t="str">
            <v>1080</v>
          </cell>
        </row>
        <row r="1897">
          <cell r="F1897" t="str">
            <v>1080</v>
          </cell>
        </row>
        <row r="1898">
          <cell r="F1898" t="str">
            <v>1080</v>
          </cell>
        </row>
        <row r="1899">
          <cell r="F1899" t="str">
            <v>1080</v>
          </cell>
        </row>
        <row r="1900">
          <cell r="F1900" t="str">
            <v>1080</v>
          </cell>
        </row>
        <row r="1901">
          <cell r="F1901" t="str">
            <v>1080</v>
          </cell>
        </row>
        <row r="1902">
          <cell r="F1902" t="str">
            <v>1080</v>
          </cell>
        </row>
        <row r="1903">
          <cell r="F1903" t="str">
            <v>1080</v>
          </cell>
        </row>
        <row r="1904">
          <cell r="F1904" t="str">
            <v>1080</v>
          </cell>
        </row>
        <row r="1905">
          <cell r="F1905" t="str">
            <v>1080</v>
          </cell>
        </row>
        <row r="1906">
          <cell r="F1906" t="str">
            <v>1080</v>
          </cell>
        </row>
        <row r="1907">
          <cell r="F1907" t="str">
            <v>1080</v>
          </cell>
        </row>
        <row r="1908">
          <cell r="F1908" t="str">
            <v>1080</v>
          </cell>
        </row>
        <row r="1909">
          <cell r="F1909" t="str">
            <v>1080</v>
          </cell>
        </row>
        <row r="1910">
          <cell r="F1910" t="str">
            <v>1080</v>
          </cell>
        </row>
        <row r="1911">
          <cell r="F1911" t="str">
            <v>1080</v>
          </cell>
        </row>
        <row r="1912">
          <cell r="F1912" t="str">
            <v>1080</v>
          </cell>
        </row>
        <row r="1913">
          <cell r="F1913" t="str">
            <v>1080</v>
          </cell>
        </row>
        <row r="1914">
          <cell r="F1914" t="str">
            <v>1080</v>
          </cell>
        </row>
        <row r="1915">
          <cell r="F1915" t="str">
            <v>1080</v>
          </cell>
        </row>
        <row r="1916">
          <cell r="F1916" t="str">
            <v>1080</v>
          </cell>
        </row>
        <row r="1917">
          <cell r="F1917" t="str">
            <v>1080</v>
          </cell>
        </row>
        <row r="1918">
          <cell r="F1918" t="str">
            <v>1080</v>
          </cell>
        </row>
        <row r="1919">
          <cell r="F1919" t="str">
            <v>1080</v>
          </cell>
        </row>
        <row r="1920">
          <cell r="F1920" t="str">
            <v>1080</v>
          </cell>
        </row>
        <row r="1921">
          <cell r="F1921" t="str">
            <v>1080</v>
          </cell>
        </row>
        <row r="1922">
          <cell r="F1922" t="str">
            <v>1080</v>
          </cell>
        </row>
        <row r="1923">
          <cell r="F1923" t="str">
            <v>1080</v>
          </cell>
        </row>
        <row r="1924">
          <cell r="F1924" t="str">
            <v>1080</v>
          </cell>
        </row>
        <row r="1925">
          <cell r="F1925" t="str">
            <v>1080</v>
          </cell>
        </row>
        <row r="1926">
          <cell r="F1926" t="str">
            <v>1080</v>
          </cell>
        </row>
        <row r="1927">
          <cell r="F1927" t="str">
            <v>1080</v>
          </cell>
        </row>
        <row r="1928">
          <cell r="F1928" t="str">
            <v>1080</v>
          </cell>
        </row>
        <row r="1929">
          <cell r="F1929" t="str">
            <v>1080</v>
          </cell>
        </row>
        <row r="1930">
          <cell r="F1930" t="str">
            <v>1080</v>
          </cell>
        </row>
        <row r="1931">
          <cell r="F1931" t="str">
            <v>1080</v>
          </cell>
        </row>
        <row r="1932">
          <cell r="F1932" t="str">
            <v>1080</v>
          </cell>
        </row>
        <row r="1933">
          <cell r="F1933" t="str">
            <v>1080</v>
          </cell>
        </row>
        <row r="1934">
          <cell r="F1934" t="str">
            <v>1080</v>
          </cell>
        </row>
        <row r="1935">
          <cell r="F1935" t="str">
            <v>1080</v>
          </cell>
        </row>
        <row r="1936">
          <cell r="F1936" t="str">
            <v>1080</v>
          </cell>
        </row>
        <row r="1937">
          <cell r="F1937" t="str">
            <v>1080</v>
          </cell>
        </row>
        <row r="1938">
          <cell r="F1938" t="str">
            <v>1080</v>
          </cell>
        </row>
        <row r="1939">
          <cell r="F1939" t="str">
            <v>1080</v>
          </cell>
        </row>
        <row r="1940">
          <cell r="F1940" t="str">
            <v>1080</v>
          </cell>
        </row>
        <row r="1941">
          <cell r="F1941" t="str">
            <v>1080</v>
          </cell>
        </row>
        <row r="1942">
          <cell r="F1942" t="str">
            <v>1090</v>
          </cell>
        </row>
        <row r="1943">
          <cell r="F1943" t="str">
            <v>1090</v>
          </cell>
        </row>
        <row r="1944">
          <cell r="F1944" t="str">
            <v>1090</v>
          </cell>
        </row>
        <row r="1945">
          <cell r="F1945" t="str">
            <v>1090</v>
          </cell>
        </row>
        <row r="1946">
          <cell r="F1946" t="str">
            <v>1090</v>
          </cell>
        </row>
        <row r="1947">
          <cell r="F1947" t="str">
            <v>1090</v>
          </cell>
        </row>
        <row r="1948">
          <cell r="F1948" t="str">
            <v>1090</v>
          </cell>
        </row>
        <row r="1949">
          <cell r="F1949" t="str">
            <v>1090</v>
          </cell>
        </row>
        <row r="1950">
          <cell r="F1950" t="str">
            <v>1090</v>
          </cell>
        </row>
        <row r="1951">
          <cell r="F1951" t="str">
            <v>1090</v>
          </cell>
        </row>
        <row r="1952">
          <cell r="F1952" t="str">
            <v>1090</v>
          </cell>
        </row>
        <row r="1953">
          <cell r="F1953" t="str">
            <v>1090</v>
          </cell>
        </row>
        <row r="1954">
          <cell r="F1954" t="str">
            <v>1090</v>
          </cell>
        </row>
        <row r="1955">
          <cell r="F1955" t="str">
            <v>1090</v>
          </cell>
        </row>
        <row r="1956">
          <cell r="F1956" t="str">
            <v>1090</v>
          </cell>
        </row>
        <row r="1957">
          <cell r="F1957" t="str">
            <v>1090</v>
          </cell>
        </row>
        <row r="1958">
          <cell r="F1958" t="str">
            <v>1090</v>
          </cell>
        </row>
        <row r="1959">
          <cell r="F1959" t="str">
            <v>1090</v>
          </cell>
        </row>
        <row r="1960">
          <cell r="F1960" t="str">
            <v>1090</v>
          </cell>
        </row>
        <row r="1961">
          <cell r="F1961" t="str">
            <v>1090</v>
          </cell>
        </row>
        <row r="1962">
          <cell r="F1962" t="str">
            <v>1000</v>
          </cell>
        </row>
        <row r="1963">
          <cell r="F1963" t="str">
            <v>1000</v>
          </cell>
        </row>
        <row r="1964">
          <cell r="F1964" t="str">
            <v>1000</v>
          </cell>
        </row>
        <row r="1965">
          <cell r="F1965" t="str">
            <v>1000</v>
          </cell>
        </row>
        <row r="1966">
          <cell r="F1966" t="str">
            <v>1000</v>
          </cell>
        </row>
        <row r="1967">
          <cell r="F1967" t="str">
            <v>1000</v>
          </cell>
        </row>
        <row r="1968">
          <cell r="F1968" t="str">
            <v>1000</v>
          </cell>
        </row>
        <row r="1969">
          <cell r="F1969" t="str">
            <v>1000</v>
          </cell>
        </row>
        <row r="1970">
          <cell r="F1970" t="str">
            <v>1000</v>
          </cell>
        </row>
        <row r="1971">
          <cell r="F1971" t="str">
            <v>1000</v>
          </cell>
        </row>
        <row r="1972">
          <cell r="F1972" t="str">
            <v>1000</v>
          </cell>
        </row>
        <row r="1973">
          <cell r="F1973" t="str">
            <v>1000</v>
          </cell>
        </row>
        <row r="1974">
          <cell r="F1974" t="str">
            <v>1000</v>
          </cell>
        </row>
        <row r="1975">
          <cell r="F1975" t="str">
            <v>1000</v>
          </cell>
        </row>
        <row r="1976">
          <cell r="F1976" t="str">
            <v>1000</v>
          </cell>
        </row>
        <row r="1977">
          <cell r="F1977" t="str">
            <v>1000</v>
          </cell>
        </row>
        <row r="1978">
          <cell r="F1978" t="str">
            <v>1000</v>
          </cell>
        </row>
        <row r="1979">
          <cell r="F1979" t="str">
            <v>1000</v>
          </cell>
        </row>
        <row r="1980">
          <cell r="F1980" t="str">
            <v>1000</v>
          </cell>
        </row>
        <row r="1981">
          <cell r="F1981" t="str">
            <v>1000</v>
          </cell>
        </row>
        <row r="1982">
          <cell r="F1982" t="str">
            <v>1000</v>
          </cell>
        </row>
        <row r="1983">
          <cell r="F1983" t="str">
            <v>1000</v>
          </cell>
        </row>
        <row r="1984">
          <cell r="F1984" t="str">
            <v>1000</v>
          </cell>
        </row>
        <row r="1985">
          <cell r="F1985" t="str">
            <v>1000</v>
          </cell>
        </row>
        <row r="1986">
          <cell r="F1986" t="str">
            <v>1000</v>
          </cell>
        </row>
        <row r="1987">
          <cell r="F1987" t="str">
            <v>1000</v>
          </cell>
        </row>
        <row r="1988">
          <cell r="F1988" t="str">
            <v>1000</v>
          </cell>
        </row>
        <row r="1989">
          <cell r="F1989" t="str">
            <v>1000</v>
          </cell>
        </row>
        <row r="1990">
          <cell r="F1990" t="str">
            <v>1001</v>
          </cell>
        </row>
        <row r="1991">
          <cell r="F1991" t="str">
            <v>1001</v>
          </cell>
        </row>
        <row r="1992">
          <cell r="F1992" t="str">
            <v>1080</v>
          </cell>
        </row>
        <row r="1993">
          <cell r="F1993" t="str">
            <v>1080</v>
          </cell>
        </row>
        <row r="1994">
          <cell r="F1994" t="str">
            <v>1080</v>
          </cell>
        </row>
        <row r="1995">
          <cell r="F1995" t="str">
            <v>1080</v>
          </cell>
        </row>
        <row r="1996">
          <cell r="F1996" t="str">
            <v>1080</v>
          </cell>
        </row>
        <row r="1997">
          <cell r="F1997" t="str">
            <v>1080</v>
          </cell>
        </row>
        <row r="1998">
          <cell r="F1998" t="str">
            <v>1080</v>
          </cell>
        </row>
        <row r="1999">
          <cell r="F1999" t="str">
            <v>1080</v>
          </cell>
        </row>
        <row r="2000">
          <cell r="F2000" t="str">
            <v>1080</v>
          </cell>
        </row>
        <row r="2001">
          <cell r="F2001" t="str">
            <v>1080</v>
          </cell>
        </row>
        <row r="2002">
          <cell r="F2002" t="str">
            <v>1080</v>
          </cell>
        </row>
        <row r="2003">
          <cell r="F2003" t="str">
            <v>1080</v>
          </cell>
        </row>
        <row r="2004">
          <cell r="F2004" t="str">
            <v>1080</v>
          </cell>
        </row>
        <row r="2005">
          <cell r="F2005" t="str">
            <v>1080</v>
          </cell>
        </row>
        <row r="2006">
          <cell r="F2006" t="str">
            <v>1080</v>
          </cell>
        </row>
        <row r="2007">
          <cell r="F2007" t="str">
            <v>1080</v>
          </cell>
        </row>
        <row r="2008">
          <cell r="F2008" t="str">
            <v>1080</v>
          </cell>
        </row>
        <row r="2009">
          <cell r="F2009" t="str">
            <v>1080</v>
          </cell>
        </row>
        <row r="2010">
          <cell r="F2010" t="str">
            <v>1080</v>
          </cell>
        </row>
        <row r="2011">
          <cell r="F2011" t="str">
            <v>1080</v>
          </cell>
        </row>
        <row r="2012">
          <cell r="F2012" t="str">
            <v>1080</v>
          </cell>
        </row>
        <row r="2013">
          <cell r="F2013" t="str">
            <v>1080</v>
          </cell>
        </row>
        <row r="2014">
          <cell r="F2014" t="str">
            <v>1080</v>
          </cell>
        </row>
        <row r="2015">
          <cell r="F2015" t="str">
            <v>1080</v>
          </cell>
        </row>
        <row r="2016">
          <cell r="F2016" t="str">
            <v>1080</v>
          </cell>
        </row>
        <row r="2017">
          <cell r="F2017" t="str">
            <v>1080</v>
          </cell>
        </row>
        <row r="2018">
          <cell r="F2018" t="str">
            <v>1080</v>
          </cell>
        </row>
        <row r="2019">
          <cell r="F2019" t="str">
            <v>1080</v>
          </cell>
        </row>
        <row r="2020">
          <cell r="F2020" t="str">
            <v>1080</v>
          </cell>
        </row>
        <row r="2021">
          <cell r="F2021" t="str">
            <v>1080</v>
          </cell>
        </row>
        <row r="2022">
          <cell r="F2022" t="str">
            <v>1080</v>
          </cell>
        </row>
        <row r="2023">
          <cell r="F2023" t="str">
            <v>1080</v>
          </cell>
        </row>
        <row r="2024">
          <cell r="F2024" t="str">
            <v>1080</v>
          </cell>
        </row>
        <row r="2025">
          <cell r="F2025" t="str">
            <v>1080</v>
          </cell>
        </row>
        <row r="2026">
          <cell r="F2026" t="str">
            <v>1080</v>
          </cell>
        </row>
        <row r="2027">
          <cell r="F2027" t="str">
            <v>1080</v>
          </cell>
        </row>
        <row r="2028">
          <cell r="F2028" t="str">
            <v>1080</v>
          </cell>
        </row>
        <row r="2029">
          <cell r="F2029" t="str">
            <v>1080</v>
          </cell>
        </row>
        <row r="2030">
          <cell r="F2030" t="str">
            <v>1080</v>
          </cell>
        </row>
        <row r="2031">
          <cell r="F2031" t="str">
            <v>1080</v>
          </cell>
        </row>
        <row r="2032">
          <cell r="F2032" t="str">
            <v>1080</v>
          </cell>
        </row>
        <row r="2033">
          <cell r="F2033" t="str">
            <v>1080</v>
          </cell>
        </row>
        <row r="2034">
          <cell r="F2034" t="str">
            <v>1080</v>
          </cell>
        </row>
        <row r="2035">
          <cell r="F2035" t="str">
            <v>1080</v>
          </cell>
        </row>
        <row r="2036">
          <cell r="F2036" t="str">
            <v>1080</v>
          </cell>
        </row>
        <row r="2037">
          <cell r="F2037" t="str">
            <v>1080</v>
          </cell>
        </row>
        <row r="2038">
          <cell r="F2038" t="str">
            <v>1080</v>
          </cell>
        </row>
        <row r="2039">
          <cell r="F2039" t="str">
            <v>1080</v>
          </cell>
        </row>
        <row r="2040">
          <cell r="F2040" t="str">
            <v>1080</v>
          </cell>
        </row>
        <row r="2041">
          <cell r="F2041" t="str">
            <v>1080</v>
          </cell>
        </row>
        <row r="2042">
          <cell r="F2042" t="str">
            <v>1080</v>
          </cell>
        </row>
        <row r="2043">
          <cell r="F2043" t="str">
            <v>1080</v>
          </cell>
        </row>
        <row r="2044">
          <cell r="F2044" t="str">
            <v>1090</v>
          </cell>
        </row>
        <row r="2045">
          <cell r="F2045" t="str">
            <v>2000</v>
          </cell>
        </row>
        <row r="2046">
          <cell r="F2046" t="str">
            <v>2000</v>
          </cell>
        </row>
        <row r="2047">
          <cell r="F2047" t="str">
            <v>2000</v>
          </cell>
        </row>
        <row r="2048">
          <cell r="F2048" t="str">
            <v>2000</v>
          </cell>
        </row>
        <row r="2049">
          <cell r="F2049" t="str">
            <v>2000</v>
          </cell>
        </row>
        <row r="2050">
          <cell r="F2050" t="str">
            <v>2000</v>
          </cell>
        </row>
        <row r="2051">
          <cell r="F2051" t="str">
            <v>2000</v>
          </cell>
        </row>
        <row r="2052">
          <cell r="F2052" t="str">
            <v>2000</v>
          </cell>
        </row>
        <row r="2053">
          <cell r="F2053" t="str">
            <v>2000</v>
          </cell>
        </row>
        <row r="2054">
          <cell r="F2054" t="str">
            <v>2000</v>
          </cell>
        </row>
        <row r="2055">
          <cell r="F2055" t="str">
            <v>2000</v>
          </cell>
        </row>
        <row r="2056">
          <cell r="F2056" t="str">
            <v>2000</v>
          </cell>
        </row>
        <row r="2057">
          <cell r="F2057" t="str">
            <v>2000</v>
          </cell>
        </row>
        <row r="2058">
          <cell r="F2058" t="str">
            <v>2000</v>
          </cell>
        </row>
        <row r="2059">
          <cell r="F2059" t="str">
            <v>2000</v>
          </cell>
        </row>
        <row r="2060">
          <cell r="F2060" t="str">
            <v>2000</v>
          </cell>
        </row>
        <row r="2061">
          <cell r="F2061" t="str">
            <v>2000</v>
          </cell>
        </row>
        <row r="2062">
          <cell r="F2062" t="str">
            <v>2000</v>
          </cell>
        </row>
        <row r="2063">
          <cell r="F2063" t="str">
            <v>2000</v>
          </cell>
        </row>
        <row r="2064">
          <cell r="F2064" t="str">
            <v>2000</v>
          </cell>
        </row>
        <row r="2065">
          <cell r="F2065" t="str">
            <v>2000</v>
          </cell>
        </row>
        <row r="2066">
          <cell r="F2066" t="str">
            <v>2000</v>
          </cell>
        </row>
        <row r="2067">
          <cell r="F2067" t="str">
            <v>2000</v>
          </cell>
        </row>
        <row r="2068">
          <cell r="F2068" t="str">
            <v>2000</v>
          </cell>
        </row>
        <row r="2069">
          <cell r="F2069" t="str">
            <v>2000</v>
          </cell>
        </row>
        <row r="2070">
          <cell r="F2070" t="str">
            <v>2000</v>
          </cell>
        </row>
        <row r="2071">
          <cell r="F2071" t="str">
            <v>2000</v>
          </cell>
        </row>
        <row r="2072">
          <cell r="F2072" t="str">
            <v>2000</v>
          </cell>
        </row>
        <row r="2073">
          <cell r="F2073" t="str">
            <v>2000</v>
          </cell>
        </row>
        <row r="2074">
          <cell r="F2074" t="str">
            <v>2000</v>
          </cell>
        </row>
        <row r="2075">
          <cell r="F2075" t="str">
            <v>2000</v>
          </cell>
        </row>
        <row r="2076">
          <cell r="F2076" t="str">
            <v>2000</v>
          </cell>
        </row>
        <row r="2077">
          <cell r="F2077" t="str">
            <v>2000</v>
          </cell>
        </row>
        <row r="2078">
          <cell r="F2078" t="str">
            <v>2000</v>
          </cell>
        </row>
        <row r="2079">
          <cell r="F2079" t="str">
            <v>2000</v>
          </cell>
        </row>
        <row r="2080">
          <cell r="F2080" t="str">
            <v>2000</v>
          </cell>
        </row>
        <row r="2081">
          <cell r="F2081" t="str">
            <v>2000</v>
          </cell>
        </row>
        <row r="2082">
          <cell r="F2082" t="str">
            <v>2000</v>
          </cell>
        </row>
        <row r="2083">
          <cell r="F2083" t="str">
            <v>2000</v>
          </cell>
        </row>
        <row r="2084">
          <cell r="F2084" t="str">
            <v>2000</v>
          </cell>
        </row>
        <row r="2085">
          <cell r="F2085" t="str">
            <v>2000</v>
          </cell>
        </row>
        <row r="2086">
          <cell r="F2086" t="str">
            <v>2000</v>
          </cell>
        </row>
        <row r="2087">
          <cell r="F2087" t="str">
            <v>2000</v>
          </cell>
        </row>
        <row r="2088">
          <cell r="F2088" t="str">
            <v>2000</v>
          </cell>
        </row>
        <row r="2089">
          <cell r="F2089" t="str">
            <v>2000</v>
          </cell>
        </row>
        <row r="2090">
          <cell r="F2090" t="str">
            <v>2000</v>
          </cell>
        </row>
        <row r="2091">
          <cell r="F2091" t="str">
            <v>2000</v>
          </cell>
        </row>
        <row r="2092">
          <cell r="F2092" t="str">
            <v>2000</v>
          </cell>
        </row>
        <row r="2093">
          <cell r="F2093" t="str">
            <v>2000</v>
          </cell>
        </row>
        <row r="2094">
          <cell r="F2094" t="str">
            <v>2000</v>
          </cell>
        </row>
        <row r="2095">
          <cell r="F2095" t="str">
            <v>2000</v>
          </cell>
        </row>
        <row r="2096">
          <cell r="F2096" t="str">
            <v>2000</v>
          </cell>
        </row>
        <row r="2097">
          <cell r="F2097" t="str">
            <v>2000</v>
          </cell>
        </row>
        <row r="2098">
          <cell r="F2098" t="str">
            <v>2000</v>
          </cell>
        </row>
        <row r="2099">
          <cell r="F2099" t="str">
            <v>2000</v>
          </cell>
        </row>
        <row r="2100">
          <cell r="F2100" t="str">
            <v>2000</v>
          </cell>
        </row>
        <row r="2101">
          <cell r="F2101" t="str">
            <v>2000</v>
          </cell>
        </row>
        <row r="2102">
          <cell r="F2102" t="str">
            <v>2000</v>
          </cell>
        </row>
        <row r="2103">
          <cell r="F2103" t="str">
            <v>2000</v>
          </cell>
        </row>
        <row r="2104">
          <cell r="F2104" t="str">
            <v>2000</v>
          </cell>
        </row>
        <row r="2105">
          <cell r="F2105" t="str">
            <v>2000</v>
          </cell>
        </row>
        <row r="2106">
          <cell r="F2106" t="str">
            <v>2000</v>
          </cell>
        </row>
        <row r="2107">
          <cell r="F2107" t="str">
            <v>2000</v>
          </cell>
        </row>
        <row r="2108">
          <cell r="F2108" t="str">
            <v>2000</v>
          </cell>
        </row>
        <row r="2109">
          <cell r="F2109" t="str">
            <v>2000</v>
          </cell>
        </row>
        <row r="2110">
          <cell r="F2110" t="str">
            <v>2000</v>
          </cell>
        </row>
        <row r="2111">
          <cell r="F2111" t="str">
            <v>2000</v>
          </cell>
        </row>
        <row r="2112">
          <cell r="F2112" t="str">
            <v>2000</v>
          </cell>
        </row>
        <row r="2113">
          <cell r="F2113" t="str">
            <v>2000</v>
          </cell>
        </row>
        <row r="2114">
          <cell r="F2114" t="str">
            <v>2000</v>
          </cell>
        </row>
        <row r="2115">
          <cell r="F2115" t="str">
            <v>2000</v>
          </cell>
        </row>
        <row r="2116">
          <cell r="F2116" t="str">
            <v>2000</v>
          </cell>
        </row>
        <row r="2117">
          <cell r="F2117" t="str">
            <v>2000</v>
          </cell>
        </row>
        <row r="2118">
          <cell r="F2118" t="str">
            <v>2000</v>
          </cell>
        </row>
        <row r="2119">
          <cell r="F2119" t="str">
            <v>2000</v>
          </cell>
        </row>
        <row r="2120">
          <cell r="F2120" t="str">
            <v>2000</v>
          </cell>
        </row>
        <row r="2121">
          <cell r="F2121" t="str">
            <v>2000</v>
          </cell>
        </row>
        <row r="2122">
          <cell r="F2122" t="str">
            <v>2100</v>
          </cell>
        </row>
        <row r="2123">
          <cell r="F2123" t="str">
            <v>2100</v>
          </cell>
        </row>
        <row r="2124">
          <cell r="F2124" t="str">
            <v>2100</v>
          </cell>
        </row>
        <row r="2125">
          <cell r="F2125" t="str">
            <v>2100</v>
          </cell>
        </row>
        <row r="2126">
          <cell r="F2126" t="str">
            <v>2100</v>
          </cell>
        </row>
        <row r="2127">
          <cell r="F2127" t="str">
            <v>2100</v>
          </cell>
        </row>
        <row r="2128">
          <cell r="F2128" t="str">
            <v>2100</v>
          </cell>
        </row>
        <row r="2129">
          <cell r="F2129" t="str">
            <v>2100</v>
          </cell>
        </row>
        <row r="2130">
          <cell r="F2130" t="str">
            <v>2100</v>
          </cell>
        </row>
        <row r="2131">
          <cell r="F2131" t="str">
            <v>2100</v>
          </cell>
        </row>
        <row r="2132">
          <cell r="F2132" t="str">
            <v>2100</v>
          </cell>
        </row>
        <row r="2133">
          <cell r="F2133" t="str">
            <v>2100</v>
          </cell>
        </row>
        <row r="2134">
          <cell r="F2134" t="str">
            <v>2100</v>
          </cell>
        </row>
        <row r="2135">
          <cell r="F2135" t="str">
            <v>2100</v>
          </cell>
        </row>
        <row r="2136">
          <cell r="F2136" t="str">
            <v>2100</v>
          </cell>
        </row>
        <row r="2137">
          <cell r="F2137" t="str">
            <v>2100</v>
          </cell>
        </row>
        <row r="2138">
          <cell r="F2138" t="str">
            <v>2100</v>
          </cell>
        </row>
        <row r="2139">
          <cell r="F2139" t="str">
            <v>2100</v>
          </cell>
        </row>
        <row r="2140">
          <cell r="F2140" t="str">
            <v>2100</v>
          </cell>
        </row>
        <row r="2141">
          <cell r="F2141" t="str">
            <v>2100</v>
          </cell>
        </row>
        <row r="2142">
          <cell r="F2142" t="str">
            <v>2100</v>
          </cell>
        </row>
        <row r="2143">
          <cell r="F2143" t="str">
            <v>2100</v>
          </cell>
        </row>
        <row r="2144">
          <cell r="F2144" t="str">
            <v>2100</v>
          </cell>
        </row>
        <row r="2145">
          <cell r="F2145" t="str">
            <v>2100</v>
          </cell>
        </row>
        <row r="2146">
          <cell r="F2146" t="str">
            <v>2100</v>
          </cell>
        </row>
        <row r="2147">
          <cell r="F2147" t="str">
            <v>2100</v>
          </cell>
        </row>
        <row r="2148">
          <cell r="F2148" t="str">
            <v>2100</v>
          </cell>
        </row>
        <row r="2149">
          <cell r="F2149" t="str">
            <v>2100</v>
          </cell>
        </row>
        <row r="2150">
          <cell r="F2150" t="str">
            <v>2100</v>
          </cell>
        </row>
        <row r="2151">
          <cell r="F2151" t="str">
            <v>2100</v>
          </cell>
        </row>
        <row r="2152">
          <cell r="F2152" t="str">
            <v>1080</v>
          </cell>
        </row>
        <row r="2153">
          <cell r="F2153" t="str">
            <v>1080</v>
          </cell>
        </row>
        <row r="2154">
          <cell r="F2154" t="str">
            <v>1080</v>
          </cell>
        </row>
        <row r="2155">
          <cell r="F2155" t="str">
            <v>1080</v>
          </cell>
        </row>
        <row r="2156">
          <cell r="F2156" t="str">
            <v>1080</v>
          </cell>
        </row>
        <row r="2157">
          <cell r="F2157" t="str">
            <v>1080</v>
          </cell>
        </row>
        <row r="2158">
          <cell r="F2158" t="str">
            <v>1080</v>
          </cell>
        </row>
        <row r="2159">
          <cell r="F2159" t="str">
            <v>1080</v>
          </cell>
        </row>
        <row r="2160">
          <cell r="F2160" t="str">
            <v>1080</v>
          </cell>
        </row>
        <row r="2161">
          <cell r="F2161" t="str">
            <v>3100</v>
          </cell>
        </row>
        <row r="2162">
          <cell r="F2162" t="str">
            <v>3100</v>
          </cell>
        </row>
        <row r="2163">
          <cell r="F2163" t="str">
            <v>3100</v>
          </cell>
        </row>
        <row r="2164">
          <cell r="F2164" t="str">
            <v>3100</v>
          </cell>
        </row>
        <row r="2165">
          <cell r="F2165" t="str">
            <v>3100</v>
          </cell>
        </row>
        <row r="2166">
          <cell r="F2166" t="str">
            <v>3100</v>
          </cell>
        </row>
        <row r="2167">
          <cell r="F2167" t="str">
            <v>3100</v>
          </cell>
        </row>
        <row r="2168">
          <cell r="F2168" t="str">
            <v>3100</v>
          </cell>
        </row>
        <row r="2169">
          <cell r="F2169" t="str">
            <v>3100</v>
          </cell>
        </row>
        <row r="2170">
          <cell r="F2170" t="str">
            <v>3100</v>
          </cell>
        </row>
        <row r="2171">
          <cell r="F2171" t="str">
            <v>3100</v>
          </cell>
        </row>
        <row r="2172">
          <cell r="F2172" t="str">
            <v>3100</v>
          </cell>
        </row>
        <row r="2173">
          <cell r="F2173" t="str">
            <v>3100</v>
          </cell>
        </row>
        <row r="2174">
          <cell r="F2174" t="str">
            <v>3100</v>
          </cell>
        </row>
        <row r="2175">
          <cell r="F2175" t="str">
            <v>3100</v>
          </cell>
        </row>
        <row r="2176">
          <cell r="F2176" t="str">
            <v>3100</v>
          </cell>
        </row>
        <row r="2177">
          <cell r="F2177" t="str">
            <v>3100</v>
          </cell>
        </row>
        <row r="2178">
          <cell r="F2178" t="str">
            <v>3100</v>
          </cell>
        </row>
        <row r="2179">
          <cell r="F2179" t="str">
            <v>1070</v>
          </cell>
        </row>
        <row r="2180">
          <cell r="F2180" t="str">
            <v>1070</v>
          </cell>
        </row>
        <row r="2181">
          <cell r="F2181" t="str">
            <v>1070</v>
          </cell>
        </row>
        <row r="2182">
          <cell r="F2182" t="str">
            <v>1080</v>
          </cell>
        </row>
        <row r="2183">
          <cell r="F2183" t="str">
            <v>1080</v>
          </cell>
        </row>
        <row r="2184">
          <cell r="F2184" t="str">
            <v>1080</v>
          </cell>
        </row>
        <row r="2185">
          <cell r="F2185" t="str">
            <v>1080</v>
          </cell>
        </row>
        <row r="2186">
          <cell r="F2186" t="str">
            <v>1080</v>
          </cell>
        </row>
        <row r="2187">
          <cell r="F2187" t="str">
            <v>1080</v>
          </cell>
        </row>
        <row r="2188">
          <cell r="F2188" t="str">
            <v>1080</v>
          </cell>
        </row>
        <row r="2189">
          <cell r="F2189" t="str">
            <v>1080</v>
          </cell>
        </row>
        <row r="2190">
          <cell r="F2190" t="str">
            <v>1080</v>
          </cell>
        </row>
        <row r="2191">
          <cell r="F2191" t="str">
            <v>1080</v>
          </cell>
        </row>
        <row r="2192">
          <cell r="F2192" t="str">
            <v>1080</v>
          </cell>
        </row>
        <row r="2193">
          <cell r="F2193" t="str">
            <v>1080</v>
          </cell>
        </row>
        <row r="2194">
          <cell r="F2194" t="str">
            <v>1080</v>
          </cell>
        </row>
        <row r="2195">
          <cell r="F2195" t="str">
            <v>1010</v>
          </cell>
        </row>
        <row r="2196">
          <cell r="F2196" t="str">
            <v>1010</v>
          </cell>
        </row>
        <row r="2197">
          <cell r="F2197" t="str">
            <v>1050</v>
          </cell>
        </row>
        <row r="2198">
          <cell r="F2198" t="str">
            <v>1050</v>
          </cell>
        </row>
        <row r="2199">
          <cell r="F2199" t="str">
            <v>1080</v>
          </cell>
        </row>
        <row r="2200">
          <cell r="F2200" t="str">
            <v>1080</v>
          </cell>
        </row>
        <row r="2201">
          <cell r="F2201" t="str">
            <v>1080</v>
          </cell>
        </row>
        <row r="2202">
          <cell r="F2202" t="str">
            <v>1080</v>
          </cell>
        </row>
        <row r="2203">
          <cell r="F2203" t="str">
            <v>1080</v>
          </cell>
        </row>
        <row r="2204">
          <cell r="F2204" t="str">
            <v>1090</v>
          </cell>
        </row>
        <row r="2205">
          <cell r="F2205" t="str">
            <v>1090</v>
          </cell>
        </row>
        <row r="2206">
          <cell r="F2206" t="str">
            <v>1090</v>
          </cell>
        </row>
        <row r="2207">
          <cell r="F2207" t="str">
            <v>1090</v>
          </cell>
        </row>
        <row r="2208">
          <cell r="F2208" t="str">
            <v>1090</v>
          </cell>
        </row>
        <row r="2209">
          <cell r="F2209" t="str">
            <v>1090</v>
          </cell>
        </row>
        <row r="2210">
          <cell r="F2210" t="str">
            <v>1090</v>
          </cell>
        </row>
        <row r="2211">
          <cell r="F2211" t="str">
            <v>1090</v>
          </cell>
        </row>
        <row r="2212">
          <cell r="F2212" t="str">
            <v>1090</v>
          </cell>
        </row>
        <row r="2213">
          <cell r="F2213" t="str">
            <v>1090</v>
          </cell>
        </row>
        <row r="2214">
          <cell r="F2214" t="str">
            <v>1090</v>
          </cell>
        </row>
        <row r="2215">
          <cell r="F2215" t="str">
            <v>1090</v>
          </cell>
        </row>
        <row r="2216">
          <cell r="F2216" t="str">
            <v>1090</v>
          </cell>
        </row>
        <row r="2217">
          <cell r="F2217" t="str">
            <v>1090</v>
          </cell>
        </row>
        <row r="2218">
          <cell r="F2218" t="str">
            <v>1090</v>
          </cell>
        </row>
        <row r="2219">
          <cell r="F2219" t="str">
            <v>1090</v>
          </cell>
        </row>
        <row r="2220">
          <cell r="F2220" t="str">
            <v>1090</v>
          </cell>
        </row>
        <row r="2221">
          <cell r="F2221" t="str">
            <v>1090</v>
          </cell>
        </row>
        <row r="2222">
          <cell r="F2222" t="str">
            <v>1090</v>
          </cell>
        </row>
        <row r="2223">
          <cell r="F2223" t="str">
            <v>1090</v>
          </cell>
        </row>
        <row r="2224">
          <cell r="F2224" t="str">
            <v>1090</v>
          </cell>
        </row>
        <row r="2225">
          <cell r="F2225" t="str">
            <v>1090</v>
          </cell>
        </row>
        <row r="2226">
          <cell r="F2226" t="str">
            <v>1090</v>
          </cell>
        </row>
        <row r="2227">
          <cell r="F2227" t="str">
            <v>1090</v>
          </cell>
        </row>
        <row r="2228">
          <cell r="F2228" t="str">
            <v>1090</v>
          </cell>
        </row>
        <row r="2229">
          <cell r="F2229" t="str">
            <v>1090</v>
          </cell>
        </row>
        <row r="2230">
          <cell r="F2230" t="str">
            <v>1090</v>
          </cell>
        </row>
        <row r="2231">
          <cell r="F2231" t="str">
            <v>1090</v>
          </cell>
        </row>
        <row r="2232">
          <cell r="F2232" t="str">
            <v>1090</v>
          </cell>
        </row>
        <row r="2233">
          <cell r="F2233" t="str">
            <v>1090</v>
          </cell>
        </row>
        <row r="2234">
          <cell r="F2234" t="str">
            <v>1090</v>
          </cell>
        </row>
        <row r="2235">
          <cell r="F2235" t="str">
            <v>1090</v>
          </cell>
        </row>
        <row r="2236">
          <cell r="F2236" t="str">
            <v>1090</v>
          </cell>
        </row>
        <row r="2237">
          <cell r="F2237" t="str">
            <v>1100</v>
          </cell>
        </row>
        <row r="2238">
          <cell r="F2238" t="str">
            <v>1120</v>
          </cell>
        </row>
        <row r="2239">
          <cell r="F2239" t="str">
            <v>1120</v>
          </cell>
        </row>
        <row r="2240">
          <cell r="F2240" t="str">
            <v>1120</v>
          </cell>
        </row>
        <row r="2241">
          <cell r="F2241" t="str">
            <v>1120</v>
          </cell>
        </row>
        <row r="2242">
          <cell r="F2242" t="str">
            <v>1120</v>
          </cell>
        </row>
        <row r="2243">
          <cell r="F2243" t="str">
            <v>1120</v>
          </cell>
        </row>
        <row r="2244">
          <cell r="F2244" t="str">
            <v>1120</v>
          </cell>
        </row>
        <row r="2245">
          <cell r="F2245" t="str">
            <v>1120</v>
          </cell>
        </row>
        <row r="2246">
          <cell r="F2246" t="str">
            <v>1040</v>
          </cell>
        </row>
        <row r="2247">
          <cell r="F2247" t="str">
            <v>1090</v>
          </cell>
        </row>
        <row r="2248">
          <cell r="F2248" t="str">
            <v>2000</v>
          </cell>
        </row>
        <row r="2249">
          <cell r="F2249" t="str">
            <v>2000</v>
          </cell>
        </row>
        <row r="2250">
          <cell r="F2250" t="str">
            <v>2000</v>
          </cell>
        </row>
        <row r="2251">
          <cell r="F2251" t="str">
            <v>2000</v>
          </cell>
        </row>
        <row r="2252">
          <cell r="F2252" t="str">
            <v>2000</v>
          </cell>
        </row>
        <row r="2253">
          <cell r="F2253" t="str">
            <v>2000</v>
          </cell>
        </row>
        <row r="2254">
          <cell r="F2254" t="str">
            <v>2000</v>
          </cell>
        </row>
        <row r="2255">
          <cell r="F2255" t="str">
            <v>2000</v>
          </cell>
        </row>
        <row r="2256">
          <cell r="F2256" t="str">
            <v>2000</v>
          </cell>
        </row>
        <row r="2257">
          <cell r="F2257" t="str">
            <v>2000</v>
          </cell>
        </row>
        <row r="2258">
          <cell r="F2258" t="str">
            <v>2000</v>
          </cell>
        </row>
        <row r="2259">
          <cell r="F2259" t="str">
            <v>2000</v>
          </cell>
        </row>
        <row r="2260">
          <cell r="F2260" t="str">
            <v>2000</v>
          </cell>
        </row>
        <row r="2261">
          <cell r="F2261" t="str">
            <v>2000</v>
          </cell>
        </row>
        <row r="2262">
          <cell r="F2262" t="str">
            <v>2000</v>
          </cell>
        </row>
        <row r="2263">
          <cell r="F2263" t="str">
            <v>2000</v>
          </cell>
        </row>
        <row r="2264">
          <cell r="F2264" t="str">
            <v>2000</v>
          </cell>
        </row>
        <row r="2265">
          <cell r="F2265" t="str">
            <v>2000</v>
          </cell>
        </row>
        <row r="2266">
          <cell r="F2266" t="str">
            <v>2000</v>
          </cell>
        </row>
        <row r="2267">
          <cell r="F2267" t="str">
            <v>2000</v>
          </cell>
        </row>
        <row r="2268">
          <cell r="F2268" t="str">
            <v>2000</v>
          </cell>
        </row>
        <row r="2269">
          <cell r="F2269" t="str">
            <v>2000</v>
          </cell>
        </row>
        <row r="2270">
          <cell r="F2270" t="str">
            <v>2000</v>
          </cell>
        </row>
        <row r="2271">
          <cell r="F2271" t="str">
            <v>2000</v>
          </cell>
        </row>
        <row r="2272">
          <cell r="F2272" t="str">
            <v>2000</v>
          </cell>
        </row>
        <row r="2273">
          <cell r="F2273" t="str">
            <v>2000</v>
          </cell>
        </row>
        <row r="2274">
          <cell r="F2274" t="str">
            <v>2000</v>
          </cell>
        </row>
        <row r="2275">
          <cell r="F2275" t="str">
            <v>2000</v>
          </cell>
        </row>
        <row r="2276">
          <cell r="F2276" t="str">
            <v>2000</v>
          </cell>
        </row>
        <row r="2277">
          <cell r="F2277" t="str">
            <v>2000</v>
          </cell>
        </row>
        <row r="2278">
          <cell r="F2278" t="str">
            <v>2000</v>
          </cell>
        </row>
        <row r="2279">
          <cell r="F2279" t="str">
            <v>2000</v>
          </cell>
        </row>
        <row r="2280">
          <cell r="F2280" t="str">
            <v>2000</v>
          </cell>
        </row>
        <row r="2281">
          <cell r="F2281" t="str">
            <v>2000</v>
          </cell>
        </row>
        <row r="2282">
          <cell r="F2282" t="str">
            <v>2000</v>
          </cell>
        </row>
        <row r="2283">
          <cell r="F2283" t="str">
            <v>2000</v>
          </cell>
        </row>
        <row r="2284">
          <cell r="F2284" t="str">
            <v>2000</v>
          </cell>
        </row>
        <row r="2285">
          <cell r="F2285" t="str">
            <v>2000</v>
          </cell>
        </row>
        <row r="2286">
          <cell r="F2286" t="str">
            <v>2000</v>
          </cell>
        </row>
        <row r="2287">
          <cell r="F2287" t="str">
            <v>2000</v>
          </cell>
        </row>
        <row r="2288">
          <cell r="F2288" t="str">
            <v>2000</v>
          </cell>
        </row>
        <row r="2289">
          <cell r="F2289" t="str">
            <v>2000</v>
          </cell>
        </row>
        <row r="2290">
          <cell r="F2290" t="str">
            <v>2000</v>
          </cell>
        </row>
        <row r="2291">
          <cell r="F2291" t="str">
            <v>2000</v>
          </cell>
        </row>
        <row r="2292">
          <cell r="F2292" t="str">
            <v>2000</v>
          </cell>
        </row>
        <row r="2293">
          <cell r="F2293" t="str">
            <v>2000</v>
          </cell>
        </row>
        <row r="2294">
          <cell r="F2294" t="str">
            <v>2000</v>
          </cell>
        </row>
        <row r="2295">
          <cell r="F2295" t="str">
            <v>2000</v>
          </cell>
        </row>
        <row r="2296">
          <cell r="F2296" t="str">
            <v>2000</v>
          </cell>
        </row>
        <row r="2297">
          <cell r="F2297" t="str">
            <v>2000</v>
          </cell>
        </row>
        <row r="2298">
          <cell r="F2298" t="str">
            <v>2000</v>
          </cell>
        </row>
        <row r="2299">
          <cell r="F2299" t="str">
            <v>2000</v>
          </cell>
        </row>
        <row r="2300">
          <cell r="F2300" t="str">
            <v>2000</v>
          </cell>
        </row>
        <row r="2301">
          <cell r="F2301" t="str">
            <v>2000</v>
          </cell>
        </row>
        <row r="2302">
          <cell r="F2302" t="str">
            <v>2000</v>
          </cell>
        </row>
        <row r="2303">
          <cell r="F2303" t="str">
            <v>2000</v>
          </cell>
        </row>
        <row r="2304">
          <cell r="F2304" t="str">
            <v>2000</v>
          </cell>
        </row>
        <row r="2305">
          <cell r="F2305" t="str">
            <v>2000</v>
          </cell>
        </row>
        <row r="2306">
          <cell r="F2306" t="str">
            <v>2000</v>
          </cell>
        </row>
        <row r="2307">
          <cell r="F2307" t="str">
            <v>2000</v>
          </cell>
        </row>
        <row r="2308">
          <cell r="F2308" t="str">
            <v>2000</v>
          </cell>
        </row>
        <row r="2309">
          <cell r="F2309" t="str">
            <v>2000</v>
          </cell>
        </row>
        <row r="2310">
          <cell r="F2310" t="str">
            <v>2000</v>
          </cell>
        </row>
        <row r="2311">
          <cell r="F2311" t="str">
            <v>2000</v>
          </cell>
        </row>
        <row r="2312">
          <cell r="F2312" t="str">
            <v>2000</v>
          </cell>
        </row>
        <row r="2313">
          <cell r="F2313" t="str">
            <v>2000</v>
          </cell>
        </row>
        <row r="2314">
          <cell r="F2314" t="str">
            <v>2000</v>
          </cell>
        </row>
        <row r="2315">
          <cell r="F2315" t="str">
            <v>2000</v>
          </cell>
        </row>
        <row r="2316">
          <cell r="F2316" t="str">
            <v>2000</v>
          </cell>
        </row>
        <row r="2317">
          <cell r="F2317" t="str">
            <v>2000</v>
          </cell>
        </row>
        <row r="2318">
          <cell r="F2318" t="str">
            <v>2000</v>
          </cell>
        </row>
        <row r="2319">
          <cell r="F2319" t="str">
            <v>2000</v>
          </cell>
        </row>
        <row r="2320">
          <cell r="F2320" t="str">
            <v>2000</v>
          </cell>
        </row>
        <row r="2321">
          <cell r="F2321" t="str">
            <v>2000</v>
          </cell>
        </row>
        <row r="2322">
          <cell r="F2322" t="str">
            <v>2000</v>
          </cell>
        </row>
        <row r="2323">
          <cell r="F2323" t="str">
            <v>2000</v>
          </cell>
        </row>
        <row r="2324">
          <cell r="F2324" t="str">
            <v>2000</v>
          </cell>
        </row>
        <row r="2325">
          <cell r="F2325" t="str">
            <v>2000</v>
          </cell>
        </row>
        <row r="2326">
          <cell r="F2326" t="str">
            <v>2000</v>
          </cell>
        </row>
        <row r="2327">
          <cell r="F2327" t="str">
            <v>2000</v>
          </cell>
        </row>
        <row r="2328">
          <cell r="F2328" t="str">
            <v>2000</v>
          </cell>
        </row>
        <row r="2329">
          <cell r="F2329" t="str">
            <v>2000</v>
          </cell>
        </row>
        <row r="2330">
          <cell r="F2330" t="str">
            <v>2000</v>
          </cell>
        </row>
        <row r="2331">
          <cell r="F2331" t="str">
            <v>2000</v>
          </cell>
        </row>
        <row r="2332">
          <cell r="F2332" t="str">
            <v>2000</v>
          </cell>
        </row>
        <row r="2333">
          <cell r="F2333" t="str">
            <v>2000</v>
          </cell>
        </row>
        <row r="2334">
          <cell r="F2334" t="str">
            <v>2000</v>
          </cell>
        </row>
        <row r="2335">
          <cell r="F2335" t="str">
            <v>2000</v>
          </cell>
        </row>
        <row r="2336">
          <cell r="F2336" t="str">
            <v>2000</v>
          </cell>
        </row>
        <row r="2337">
          <cell r="F2337" t="str">
            <v>2100</v>
          </cell>
        </row>
        <row r="2338">
          <cell r="F2338" t="str">
            <v>2100</v>
          </cell>
        </row>
        <row r="2339">
          <cell r="F2339" t="str">
            <v>2100</v>
          </cell>
        </row>
        <row r="2340">
          <cell r="F2340" t="str">
            <v>2100</v>
          </cell>
        </row>
        <row r="2341">
          <cell r="F2341" t="str">
            <v>2100</v>
          </cell>
        </row>
        <row r="2342">
          <cell r="F2342" t="str">
            <v>2100</v>
          </cell>
        </row>
        <row r="2343">
          <cell r="F2343" t="str">
            <v>2100</v>
          </cell>
        </row>
        <row r="2344">
          <cell r="F2344" t="str">
            <v>2100</v>
          </cell>
        </row>
        <row r="2345">
          <cell r="F2345" t="str">
            <v>2100</v>
          </cell>
        </row>
        <row r="2346">
          <cell r="F2346" t="str">
            <v>2100</v>
          </cell>
        </row>
        <row r="2347">
          <cell r="F2347" t="str">
            <v>2100</v>
          </cell>
        </row>
        <row r="2348">
          <cell r="F2348" t="str">
            <v>2100</v>
          </cell>
        </row>
        <row r="2349">
          <cell r="F2349" t="str">
            <v>2100</v>
          </cell>
        </row>
        <row r="2350">
          <cell r="F2350" t="str">
            <v>2100</v>
          </cell>
        </row>
        <row r="2351">
          <cell r="F2351" t="str">
            <v>2100</v>
          </cell>
        </row>
        <row r="2352">
          <cell r="F2352" t="str">
            <v>2100</v>
          </cell>
        </row>
        <row r="2353">
          <cell r="F2353" t="str">
            <v>2100</v>
          </cell>
        </row>
        <row r="2354">
          <cell r="F2354" t="str">
            <v>2100</v>
          </cell>
        </row>
        <row r="2355">
          <cell r="F2355" t="str">
            <v>2100</v>
          </cell>
        </row>
        <row r="2356">
          <cell r="F2356" t="str">
            <v>2100</v>
          </cell>
        </row>
        <row r="2357">
          <cell r="F2357" t="str">
            <v>2100</v>
          </cell>
        </row>
        <row r="2358">
          <cell r="F2358" t="str">
            <v>2100</v>
          </cell>
        </row>
        <row r="2359">
          <cell r="F2359" t="str">
            <v>2100</v>
          </cell>
        </row>
        <row r="2360">
          <cell r="F2360" t="str">
            <v>2100</v>
          </cell>
        </row>
        <row r="2361">
          <cell r="F2361" t="str">
            <v>2100</v>
          </cell>
        </row>
        <row r="2362">
          <cell r="F2362" t="str">
            <v>2100</v>
          </cell>
        </row>
        <row r="2363">
          <cell r="F2363" t="str">
            <v>2100</v>
          </cell>
        </row>
        <row r="2364">
          <cell r="F2364" t="str">
            <v>2100</v>
          </cell>
        </row>
        <row r="2365">
          <cell r="F2365" t="str">
            <v>2100</v>
          </cell>
        </row>
        <row r="2366">
          <cell r="F2366" t="str">
            <v>2100</v>
          </cell>
        </row>
        <row r="2367">
          <cell r="F2367" t="str">
            <v>2100</v>
          </cell>
        </row>
        <row r="2368">
          <cell r="F2368" t="str">
            <v>2100</v>
          </cell>
        </row>
        <row r="2369">
          <cell r="F2369" t="str">
            <v>2100</v>
          </cell>
        </row>
        <row r="2370">
          <cell r="F2370" t="str">
            <v>2100</v>
          </cell>
        </row>
        <row r="2371">
          <cell r="F2371" t="str">
            <v>2100</v>
          </cell>
        </row>
        <row r="2372">
          <cell r="F2372" t="str">
            <v>2100</v>
          </cell>
        </row>
        <row r="2373">
          <cell r="F2373" t="str">
            <v>2100</v>
          </cell>
        </row>
        <row r="2374">
          <cell r="F2374" t="str">
            <v>2100</v>
          </cell>
        </row>
        <row r="2375">
          <cell r="F2375" t="str">
            <v>2100</v>
          </cell>
        </row>
        <row r="2376">
          <cell r="F2376" t="str">
            <v>2100</v>
          </cell>
        </row>
        <row r="2377">
          <cell r="F2377" t="str">
            <v>2100</v>
          </cell>
        </row>
        <row r="2378">
          <cell r="F2378" t="str">
            <v>2100</v>
          </cell>
        </row>
        <row r="2379">
          <cell r="F2379" t="str">
            <v>2100</v>
          </cell>
        </row>
        <row r="2380">
          <cell r="F2380" t="str">
            <v>2100</v>
          </cell>
        </row>
        <row r="2381">
          <cell r="F2381" t="str">
            <v>2100</v>
          </cell>
        </row>
        <row r="2382">
          <cell r="F2382" t="str">
            <v>2100</v>
          </cell>
        </row>
        <row r="2383">
          <cell r="F2383" t="str">
            <v>2100</v>
          </cell>
        </row>
        <row r="2384">
          <cell r="F2384" t="str">
            <v>2100</v>
          </cell>
        </row>
        <row r="2385">
          <cell r="F2385" t="str">
            <v>2100</v>
          </cell>
        </row>
        <row r="2386">
          <cell r="F2386" t="str">
            <v>2100</v>
          </cell>
        </row>
        <row r="2387">
          <cell r="F2387" t="str">
            <v>2100</v>
          </cell>
        </row>
        <row r="2388">
          <cell r="F2388" t="str">
            <v>2100</v>
          </cell>
        </row>
        <row r="2389">
          <cell r="F2389" t="str">
            <v>2100</v>
          </cell>
        </row>
        <row r="2390">
          <cell r="F2390" t="str">
            <v>2100</v>
          </cell>
        </row>
        <row r="2391">
          <cell r="F2391" t="str">
            <v>2100</v>
          </cell>
        </row>
        <row r="2392">
          <cell r="F2392" t="str">
            <v>2100</v>
          </cell>
        </row>
        <row r="2393">
          <cell r="F2393" t="str">
            <v>2100</v>
          </cell>
        </row>
        <row r="2394">
          <cell r="F2394" t="str">
            <v>2100</v>
          </cell>
        </row>
        <row r="2395">
          <cell r="F2395" t="str">
            <v>2100</v>
          </cell>
        </row>
        <row r="2396">
          <cell r="F2396" t="str">
            <v>2100</v>
          </cell>
        </row>
        <row r="2397">
          <cell r="F2397" t="str">
            <v>2100</v>
          </cell>
        </row>
        <row r="2398">
          <cell r="F2398" t="str">
            <v>2100</v>
          </cell>
        </row>
        <row r="2399">
          <cell r="F2399" t="str">
            <v>2100</v>
          </cell>
        </row>
        <row r="2400">
          <cell r="F2400" t="str">
            <v>2100</v>
          </cell>
        </row>
        <row r="2401">
          <cell r="F2401" t="str">
            <v>2100</v>
          </cell>
        </row>
        <row r="2402">
          <cell r="F2402" t="str">
            <v>2100</v>
          </cell>
        </row>
        <row r="2403">
          <cell r="F2403" t="str">
            <v>2100</v>
          </cell>
        </row>
        <row r="2404">
          <cell r="F2404" t="str">
            <v>2100</v>
          </cell>
        </row>
        <row r="2405">
          <cell r="F2405" t="str">
            <v>2100</v>
          </cell>
        </row>
        <row r="2406">
          <cell r="F2406" t="str">
            <v>2100</v>
          </cell>
        </row>
        <row r="2407">
          <cell r="F2407" t="str">
            <v>2100</v>
          </cell>
        </row>
        <row r="2408">
          <cell r="F2408" t="str">
            <v>2100</v>
          </cell>
        </row>
        <row r="2409">
          <cell r="F2409" t="str">
            <v>2100</v>
          </cell>
        </row>
        <row r="2410">
          <cell r="F2410" t="str">
            <v>2100</v>
          </cell>
        </row>
        <row r="2411">
          <cell r="F2411" t="str">
            <v>2100</v>
          </cell>
        </row>
        <row r="2412">
          <cell r="F2412" t="str">
            <v>2100</v>
          </cell>
        </row>
        <row r="2413">
          <cell r="F2413" t="str">
            <v>2100</v>
          </cell>
        </row>
        <row r="2414">
          <cell r="F2414" t="str">
            <v>2100</v>
          </cell>
        </row>
        <row r="2415">
          <cell r="F2415" t="str">
            <v>2100</v>
          </cell>
        </row>
        <row r="2416">
          <cell r="F2416" t="str">
            <v>2100</v>
          </cell>
        </row>
        <row r="2417">
          <cell r="F2417" t="str">
            <v>2100</v>
          </cell>
        </row>
        <row r="2418">
          <cell r="F2418" t="str">
            <v>2100</v>
          </cell>
        </row>
        <row r="2419">
          <cell r="F2419" t="str">
            <v>2100</v>
          </cell>
        </row>
        <row r="2420">
          <cell r="F2420" t="str">
            <v>1080</v>
          </cell>
        </row>
        <row r="2421">
          <cell r="F2421" t="str">
            <v>3000</v>
          </cell>
        </row>
        <row r="2422">
          <cell r="F2422" t="str">
            <v>1080</v>
          </cell>
        </row>
        <row r="2423">
          <cell r="F2423" t="str">
            <v>2100</v>
          </cell>
        </row>
        <row r="2424">
          <cell r="F2424" t="str">
            <v>2100</v>
          </cell>
        </row>
        <row r="2425">
          <cell r="F2425" t="str">
            <v>2100</v>
          </cell>
        </row>
        <row r="2426">
          <cell r="F2426" t="str">
            <v>2100</v>
          </cell>
        </row>
        <row r="2427">
          <cell r="F2427" t="str">
            <v>2100</v>
          </cell>
        </row>
        <row r="2428">
          <cell r="F2428" t="str">
            <v>2100</v>
          </cell>
        </row>
        <row r="2429">
          <cell r="F2429" t="str">
            <v>2100</v>
          </cell>
        </row>
        <row r="2430">
          <cell r="F2430" t="str">
            <v>2100</v>
          </cell>
        </row>
        <row r="2431">
          <cell r="F2431" t="str">
            <v>2100</v>
          </cell>
        </row>
        <row r="2432">
          <cell r="F2432" t="str">
            <v>2100</v>
          </cell>
        </row>
        <row r="2433">
          <cell r="F2433" t="str">
            <v>1080</v>
          </cell>
        </row>
        <row r="2434">
          <cell r="F2434" t="str">
            <v>1000</v>
          </cell>
        </row>
        <row r="2435">
          <cell r="F2435" t="str">
            <v>1000</v>
          </cell>
        </row>
        <row r="2436">
          <cell r="F2436" t="str">
            <v>1000</v>
          </cell>
        </row>
        <row r="2437">
          <cell r="F2437" t="str">
            <v>1000</v>
          </cell>
        </row>
        <row r="2438">
          <cell r="F2438" t="str">
            <v>1010</v>
          </cell>
        </row>
        <row r="2439">
          <cell r="F2439" t="str">
            <v>1010</v>
          </cell>
        </row>
        <row r="2440">
          <cell r="F2440" t="str">
            <v>1010</v>
          </cell>
        </row>
        <row r="2441">
          <cell r="F2441" t="str">
            <v>1010</v>
          </cell>
        </row>
        <row r="2442">
          <cell r="F2442" t="str">
            <v>1010</v>
          </cell>
        </row>
        <row r="2443">
          <cell r="F2443" t="str">
            <v>1010</v>
          </cell>
        </row>
        <row r="2444">
          <cell r="F2444" t="str">
            <v>1010</v>
          </cell>
        </row>
        <row r="2445">
          <cell r="F2445" t="str">
            <v>1010</v>
          </cell>
        </row>
        <row r="2446">
          <cell r="F2446" t="str">
            <v>1010</v>
          </cell>
        </row>
        <row r="2447">
          <cell r="F2447" t="str">
            <v>1010</v>
          </cell>
        </row>
        <row r="2448">
          <cell r="F2448" t="str">
            <v>1010</v>
          </cell>
        </row>
        <row r="2449">
          <cell r="F2449" t="str">
            <v>1020</v>
          </cell>
        </row>
        <row r="2450">
          <cell r="F2450" t="str">
            <v>1020</v>
          </cell>
        </row>
        <row r="2451">
          <cell r="F2451" t="str">
            <v>1020</v>
          </cell>
        </row>
        <row r="2452">
          <cell r="F2452" t="str">
            <v>1020</v>
          </cell>
        </row>
        <row r="2453">
          <cell r="F2453" t="str">
            <v>1020</v>
          </cell>
        </row>
        <row r="2454">
          <cell r="F2454" t="str">
            <v>1020</v>
          </cell>
        </row>
        <row r="2455">
          <cell r="F2455" t="str">
            <v>1020</v>
          </cell>
        </row>
        <row r="2456">
          <cell r="F2456" t="str">
            <v>1020</v>
          </cell>
        </row>
        <row r="2457">
          <cell r="F2457" t="str">
            <v>1020</v>
          </cell>
        </row>
        <row r="2458">
          <cell r="F2458" t="str">
            <v>1020</v>
          </cell>
        </row>
        <row r="2459">
          <cell r="F2459" t="str">
            <v>1020</v>
          </cell>
        </row>
        <row r="2460">
          <cell r="F2460" t="str">
            <v>1020</v>
          </cell>
        </row>
        <row r="2461">
          <cell r="F2461" t="str">
            <v>1020</v>
          </cell>
        </row>
        <row r="2462">
          <cell r="F2462" t="str">
            <v>1020</v>
          </cell>
        </row>
        <row r="2463">
          <cell r="F2463" t="str">
            <v>1020</v>
          </cell>
        </row>
        <row r="2464">
          <cell r="F2464" t="str">
            <v>1020</v>
          </cell>
        </row>
        <row r="2465">
          <cell r="F2465" t="str">
            <v>1020</v>
          </cell>
        </row>
        <row r="2466">
          <cell r="F2466" t="str">
            <v>1020</v>
          </cell>
        </row>
        <row r="2467">
          <cell r="F2467" t="str">
            <v>1020</v>
          </cell>
        </row>
        <row r="2468">
          <cell r="F2468" t="str">
            <v>1020</v>
          </cell>
        </row>
        <row r="2469">
          <cell r="F2469" t="str">
            <v>1020</v>
          </cell>
        </row>
        <row r="2470">
          <cell r="F2470" t="str">
            <v>1020</v>
          </cell>
        </row>
        <row r="2471">
          <cell r="F2471" t="str">
            <v>1020</v>
          </cell>
        </row>
        <row r="2472">
          <cell r="F2472" t="str">
            <v>1020</v>
          </cell>
        </row>
        <row r="2473">
          <cell r="F2473" t="str">
            <v>1020</v>
          </cell>
        </row>
        <row r="2474">
          <cell r="F2474" t="str">
            <v>1020</v>
          </cell>
        </row>
        <row r="2475">
          <cell r="F2475" t="str">
            <v>1030</v>
          </cell>
        </row>
        <row r="2476">
          <cell r="F2476" t="str">
            <v>1050</v>
          </cell>
        </row>
        <row r="2477">
          <cell r="F2477" t="str">
            <v>1070</v>
          </cell>
        </row>
        <row r="2478">
          <cell r="F2478" t="str">
            <v>1070</v>
          </cell>
        </row>
        <row r="2479">
          <cell r="F2479" t="str">
            <v>1070</v>
          </cell>
        </row>
        <row r="2480">
          <cell r="F2480" t="str">
            <v>1080</v>
          </cell>
        </row>
        <row r="2481">
          <cell r="F2481" t="str">
            <v>1080</v>
          </cell>
        </row>
        <row r="2482">
          <cell r="F2482" t="str">
            <v>1090</v>
          </cell>
        </row>
        <row r="2483">
          <cell r="F2483" t="str">
            <v>1090</v>
          </cell>
        </row>
        <row r="2484">
          <cell r="F2484" t="str">
            <v>1090</v>
          </cell>
        </row>
        <row r="2485">
          <cell r="F2485" t="str">
            <v>1090</v>
          </cell>
        </row>
        <row r="2486">
          <cell r="F2486" t="str">
            <v>1090</v>
          </cell>
        </row>
        <row r="2487">
          <cell r="F2487" t="str">
            <v>1090</v>
          </cell>
        </row>
        <row r="2488">
          <cell r="F2488" t="str">
            <v>1090</v>
          </cell>
        </row>
        <row r="2489">
          <cell r="F2489" t="str">
            <v>1090</v>
          </cell>
        </row>
        <row r="2490">
          <cell r="F2490" t="str">
            <v>1090</v>
          </cell>
        </row>
        <row r="2491">
          <cell r="F2491" t="str">
            <v>1090</v>
          </cell>
        </row>
        <row r="2492">
          <cell r="F2492" t="str">
            <v>1090</v>
          </cell>
        </row>
        <row r="2493">
          <cell r="F2493" t="str">
            <v>1090</v>
          </cell>
        </row>
        <row r="2494">
          <cell r="F2494" t="str">
            <v>1090</v>
          </cell>
        </row>
        <row r="2495">
          <cell r="F2495" t="str">
            <v>1090</v>
          </cell>
        </row>
        <row r="2496">
          <cell r="F2496" t="str">
            <v>1090</v>
          </cell>
        </row>
        <row r="2497">
          <cell r="F2497" t="str">
            <v>1090</v>
          </cell>
        </row>
        <row r="2498">
          <cell r="F2498" t="str">
            <v>1090</v>
          </cell>
        </row>
        <row r="2499">
          <cell r="F2499" t="str">
            <v>1090</v>
          </cell>
        </row>
        <row r="2500">
          <cell r="F2500" t="str">
            <v>1090</v>
          </cell>
        </row>
        <row r="2501">
          <cell r="F2501" t="str">
            <v>1090</v>
          </cell>
        </row>
        <row r="2502">
          <cell r="F2502" t="str">
            <v>1090</v>
          </cell>
        </row>
        <row r="2503">
          <cell r="F2503" t="str">
            <v>1090</v>
          </cell>
        </row>
        <row r="2504">
          <cell r="F2504" t="str">
            <v>1090</v>
          </cell>
        </row>
        <row r="2505">
          <cell r="F2505" t="str">
            <v>1090</v>
          </cell>
        </row>
        <row r="2506">
          <cell r="F2506" t="str">
            <v>1090</v>
          </cell>
        </row>
        <row r="2507">
          <cell r="F2507" t="str">
            <v>1090</v>
          </cell>
        </row>
        <row r="2508">
          <cell r="F2508" t="str">
            <v>1090</v>
          </cell>
        </row>
        <row r="2509">
          <cell r="F2509" t="str">
            <v>1090</v>
          </cell>
        </row>
        <row r="2510">
          <cell r="F2510" t="str">
            <v>1090</v>
          </cell>
        </row>
        <row r="2511">
          <cell r="F2511" t="str">
            <v>1090</v>
          </cell>
        </row>
        <row r="2512">
          <cell r="F2512" t="str">
            <v>1090</v>
          </cell>
        </row>
        <row r="2513">
          <cell r="F2513" t="str">
            <v>1090</v>
          </cell>
        </row>
        <row r="2514">
          <cell r="F2514" t="str">
            <v>1090</v>
          </cell>
        </row>
        <row r="2515">
          <cell r="F2515" t="str">
            <v>1090</v>
          </cell>
        </row>
        <row r="2516">
          <cell r="F2516" t="str">
            <v>1090</v>
          </cell>
        </row>
        <row r="2517">
          <cell r="F2517" t="str">
            <v>1090</v>
          </cell>
        </row>
        <row r="2518">
          <cell r="F2518" t="str">
            <v>1090</v>
          </cell>
        </row>
        <row r="2519">
          <cell r="F2519" t="str">
            <v>1090</v>
          </cell>
        </row>
        <row r="2520">
          <cell r="F2520" t="str">
            <v>1090</v>
          </cell>
        </row>
        <row r="2521">
          <cell r="F2521" t="str">
            <v>1090</v>
          </cell>
        </row>
        <row r="2522">
          <cell r="F2522" t="str">
            <v>1090</v>
          </cell>
        </row>
        <row r="2523">
          <cell r="F2523" t="str">
            <v>1090</v>
          </cell>
        </row>
        <row r="2524">
          <cell r="F2524" t="str">
            <v>1090</v>
          </cell>
        </row>
        <row r="2525">
          <cell r="F2525" t="str">
            <v>1090</v>
          </cell>
        </row>
        <row r="2526">
          <cell r="F2526" t="str">
            <v>1090</v>
          </cell>
        </row>
        <row r="2527">
          <cell r="F2527" t="str">
            <v>1090</v>
          </cell>
        </row>
        <row r="2528">
          <cell r="F2528" t="str">
            <v>1090</v>
          </cell>
        </row>
        <row r="2529">
          <cell r="F2529" t="str">
            <v>1090</v>
          </cell>
        </row>
        <row r="2530">
          <cell r="F2530" t="str">
            <v>1090</v>
          </cell>
        </row>
        <row r="2531">
          <cell r="F2531" t="str">
            <v>1090</v>
          </cell>
        </row>
        <row r="2532">
          <cell r="F2532" t="str">
            <v>1090</v>
          </cell>
        </row>
        <row r="2533">
          <cell r="F2533" t="str">
            <v>1090</v>
          </cell>
        </row>
        <row r="2534">
          <cell r="F2534" t="str">
            <v>1090</v>
          </cell>
        </row>
        <row r="2535">
          <cell r="F2535" t="str">
            <v>1090</v>
          </cell>
        </row>
        <row r="2536">
          <cell r="F2536" t="str">
            <v>1090</v>
          </cell>
        </row>
        <row r="2537">
          <cell r="F2537" t="str">
            <v>1090</v>
          </cell>
        </row>
        <row r="2538">
          <cell r="F2538" t="str">
            <v>1090</v>
          </cell>
        </row>
        <row r="2539">
          <cell r="F2539" t="str">
            <v>1090</v>
          </cell>
        </row>
        <row r="2540">
          <cell r="F2540" t="str">
            <v>1090</v>
          </cell>
        </row>
        <row r="2541">
          <cell r="F2541" t="str">
            <v>1090</v>
          </cell>
        </row>
        <row r="2542">
          <cell r="F2542" t="str">
            <v>1100</v>
          </cell>
        </row>
        <row r="2543">
          <cell r="F2543" t="str">
            <v>1100</v>
          </cell>
        </row>
        <row r="2544">
          <cell r="F2544" t="str">
            <v>1100</v>
          </cell>
        </row>
        <row r="2545">
          <cell r="F2545" t="str">
            <v>1100</v>
          </cell>
        </row>
        <row r="2546">
          <cell r="F2546" t="str">
            <v>1100</v>
          </cell>
        </row>
        <row r="2547">
          <cell r="F2547" t="str">
            <v>1100</v>
          </cell>
        </row>
        <row r="2548">
          <cell r="F2548" t="str">
            <v>1120</v>
          </cell>
        </row>
        <row r="2549">
          <cell r="F2549" t="str">
            <v>1120</v>
          </cell>
        </row>
        <row r="2550">
          <cell r="F2550" t="str">
            <v>1020</v>
          </cell>
        </row>
        <row r="2551">
          <cell r="F2551" t="str">
            <v>1020</v>
          </cell>
        </row>
        <row r="2552">
          <cell r="F2552" t="str">
            <v>1020</v>
          </cell>
        </row>
        <row r="2553">
          <cell r="F2553" t="str">
            <v>1020</v>
          </cell>
        </row>
        <row r="2554">
          <cell r="F2554" t="str">
            <v>1020</v>
          </cell>
        </row>
        <row r="2555">
          <cell r="F2555" t="str">
            <v>1020</v>
          </cell>
        </row>
        <row r="2556">
          <cell r="F2556" t="str">
            <v>1020</v>
          </cell>
        </row>
        <row r="2557">
          <cell r="F2557" t="str">
            <v>1020</v>
          </cell>
        </row>
        <row r="2558">
          <cell r="F2558" t="str">
            <v>1020</v>
          </cell>
        </row>
        <row r="2559">
          <cell r="F2559" t="str">
            <v>1020</v>
          </cell>
        </row>
        <row r="2560">
          <cell r="F2560" t="str">
            <v>1020</v>
          </cell>
        </row>
        <row r="2561">
          <cell r="F2561" t="str">
            <v>1020</v>
          </cell>
        </row>
        <row r="2562">
          <cell r="F2562" t="str">
            <v>1020</v>
          </cell>
        </row>
        <row r="2563">
          <cell r="F2563" t="str">
            <v>1020</v>
          </cell>
        </row>
        <row r="2564">
          <cell r="F2564" t="str">
            <v>1020</v>
          </cell>
        </row>
        <row r="2565">
          <cell r="F2565" t="str">
            <v>1020</v>
          </cell>
        </row>
        <row r="2566">
          <cell r="F2566" t="str">
            <v>1020</v>
          </cell>
        </row>
        <row r="2567">
          <cell r="F2567" t="str">
            <v>1020</v>
          </cell>
        </row>
        <row r="2568">
          <cell r="F2568" t="str">
            <v>1040</v>
          </cell>
        </row>
        <row r="2569">
          <cell r="F2569" t="str">
            <v>1090</v>
          </cell>
        </row>
        <row r="2570">
          <cell r="F2570" t="str">
            <v>1090</v>
          </cell>
        </row>
        <row r="2571">
          <cell r="F2571" t="str">
            <v>1090</v>
          </cell>
        </row>
        <row r="2572">
          <cell r="F2572" t="str">
            <v>1090</v>
          </cell>
        </row>
        <row r="2573">
          <cell r="F2573" t="str">
            <v>1090</v>
          </cell>
        </row>
        <row r="2574">
          <cell r="F2574" t="str">
            <v>1090</v>
          </cell>
        </row>
        <row r="2575">
          <cell r="F2575" t="str">
            <v>1090</v>
          </cell>
        </row>
        <row r="2576">
          <cell r="F2576" t="str">
            <v>1090</v>
          </cell>
        </row>
        <row r="2577">
          <cell r="F2577" t="str">
            <v>1090</v>
          </cell>
        </row>
        <row r="2578">
          <cell r="F2578" t="str">
            <v>1090</v>
          </cell>
        </row>
        <row r="2579">
          <cell r="F2579" t="str">
            <v>1090</v>
          </cell>
        </row>
        <row r="2580">
          <cell r="F2580" t="str">
            <v>1090</v>
          </cell>
        </row>
        <row r="2581">
          <cell r="F2581" t="str">
            <v>1090</v>
          </cell>
        </row>
        <row r="2582">
          <cell r="F2582" t="str">
            <v>1090</v>
          </cell>
        </row>
        <row r="2583">
          <cell r="F2583" t="str">
            <v>1090</v>
          </cell>
        </row>
        <row r="2584">
          <cell r="F2584" t="str">
            <v>1090</v>
          </cell>
        </row>
        <row r="2585">
          <cell r="F2585" t="str">
            <v>1090</v>
          </cell>
        </row>
        <row r="2586">
          <cell r="F2586" t="str">
            <v>1090</v>
          </cell>
        </row>
        <row r="2587">
          <cell r="F2587" t="str">
            <v>1090</v>
          </cell>
        </row>
        <row r="2588">
          <cell r="F2588" t="str">
            <v>1090</v>
          </cell>
        </row>
        <row r="2589">
          <cell r="F2589" t="str">
            <v>1100</v>
          </cell>
        </row>
        <row r="2590">
          <cell r="F2590" t="str">
            <v>1100</v>
          </cell>
        </row>
        <row r="2591">
          <cell r="F2591" t="str">
            <v>1100</v>
          </cell>
        </row>
        <row r="2592">
          <cell r="F2592" t="str">
            <v>1100</v>
          </cell>
        </row>
        <row r="2593">
          <cell r="F2593" t="str">
            <v>2000</v>
          </cell>
        </row>
        <row r="2594">
          <cell r="F2594" t="str">
            <v>2000</v>
          </cell>
        </row>
        <row r="2595">
          <cell r="F2595" t="str">
            <v>2000</v>
          </cell>
        </row>
        <row r="2596">
          <cell r="F2596" t="str">
            <v>2000</v>
          </cell>
        </row>
        <row r="2597">
          <cell r="F2597" t="str">
            <v>2000</v>
          </cell>
        </row>
        <row r="2598">
          <cell r="F2598" t="str">
            <v>2000</v>
          </cell>
        </row>
        <row r="2599">
          <cell r="F2599" t="str">
            <v>2000</v>
          </cell>
        </row>
        <row r="2600">
          <cell r="F2600" t="str">
            <v>2000</v>
          </cell>
        </row>
        <row r="2601">
          <cell r="F2601" t="str">
            <v>2000</v>
          </cell>
        </row>
        <row r="2602">
          <cell r="F2602" t="str">
            <v>2000</v>
          </cell>
        </row>
        <row r="2603">
          <cell r="F2603" t="str">
            <v>2000</v>
          </cell>
        </row>
        <row r="2604">
          <cell r="F2604" t="str">
            <v>2000</v>
          </cell>
        </row>
        <row r="2605">
          <cell r="F2605" t="str">
            <v>2000</v>
          </cell>
        </row>
        <row r="2606">
          <cell r="F2606" t="str">
            <v>2100</v>
          </cell>
        </row>
        <row r="2607">
          <cell r="F2607" t="str">
            <v>2100</v>
          </cell>
        </row>
        <row r="2608">
          <cell r="F2608" t="str">
            <v>2100</v>
          </cell>
        </row>
        <row r="2609">
          <cell r="F2609" t="str">
            <v>2100</v>
          </cell>
        </row>
        <row r="2610">
          <cell r="F2610" t="str">
            <v>2100</v>
          </cell>
        </row>
        <row r="2611">
          <cell r="F2611" t="str">
            <v>2100</v>
          </cell>
        </row>
        <row r="2612">
          <cell r="F2612" t="str">
            <v>2100</v>
          </cell>
        </row>
        <row r="2613">
          <cell r="F2613" t="str">
            <v>2100</v>
          </cell>
        </row>
        <row r="2614">
          <cell r="F2614" t="str">
            <v>2100</v>
          </cell>
        </row>
        <row r="2615">
          <cell r="F2615" t="str">
            <v>2100</v>
          </cell>
        </row>
        <row r="2616">
          <cell r="F2616" t="str">
            <v>2100</v>
          </cell>
        </row>
        <row r="2617">
          <cell r="F2617" t="str">
            <v>2100</v>
          </cell>
        </row>
        <row r="2618">
          <cell r="F2618" t="str">
            <v>2100</v>
          </cell>
        </row>
        <row r="2619">
          <cell r="F2619" t="str">
            <v>2100</v>
          </cell>
        </row>
        <row r="2620">
          <cell r="F2620" t="str">
            <v>2200</v>
          </cell>
        </row>
        <row r="2621">
          <cell r="F2621" t="str">
            <v>2200</v>
          </cell>
        </row>
        <row r="2622">
          <cell r="F2622" t="str">
            <v>2200</v>
          </cell>
        </row>
        <row r="2623">
          <cell r="F2623" t="str">
            <v>1020</v>
          </cell>
        </row>
        <row r="2624">
          <cell r="F2624" t="str">
            <v>1020</v>
          </cell>
        </row>
        <row r="2625">
          <cell r="F2625" t="str">
            <v>1020</v>
          </cell>
        </row>
        <row r="2626">
          <cell r="F2626" t="str">
            <v>1020</v>
          </cell>
        </row>
        <row r="2627">
          <cell r="F2627" t="str">
            <v>1020</v>
          </cell>
        </row>
        <row r="2628">
          <cell r="F2628" t="str">
            <v>1020</v>
          </cell>
        </row>
        <row r="2629">
          <cell r="F2629" t="str">
            <v>1020</v>
          </cell>
        </row>
        <row r="2630">
          <cell r="F2630" t="str">
            <v>1020</v>
          </cell>
        </row>
        <row r="2631">
          <cell r="F2631" t="str">
            <v>1020</v>
          </cell>
        </row>
        <row r="2632">
          <cell r="F2632" t="str">
            <v>1020</v>
          </cell>
        </row>
        <row r="2633">
          <cell r="F2633" t="str">
            <v>1020</v>
          </cell>
        </row>
        <row r="2634">
          <cell r="F2634" t="str">
            <v>1020</v>
          </cell>
        </row>
        <row r="2635">
          <cell r="F2635" t="str">
            <v>1020</v>
          </cell>
        </row>
        <row r="2636">
          <cell r="F2636" t="str">
            <v>1020</v>
          </cell>
        </row>
        <row r="2637">
          <cell r="F2637" t="str">
            <v>1020</v>
          </cell>
        </row>
        <row r="2638">
          <cell r="F2638" t="str">
            <v>1020</v>
          </cell>
        </row>
        <row r="2639">
          <cell r="F2639" t="str">
            <v>1020</v>
          </cell>
        </row>
        <row r="2640">
          <cell r="F2640" t="str">
            <v>1020</v>
          </cell>
        </row>
        <row r="2641">
          <cell r="F2641" t="str">
            <v>1020</v>
          </cell>
        </row>
        <row r="2642">
          <cell r="F2642" t="str">
            <v>1070</v>
          </cell>
        </row>
        <row r="2643">
          <cell r="F2643" t="str">
            <v>1070</v>
          </cell>
        </row>
        <row r="2644">
          <cell r="F2644" t="str">
            <v>1080</v>
          </cell>
        </row>
        <row r="2645">
          <cell r="F2645" t="str">
            <v>1080</v>
          </cell>
        </row>
        <row r="2646">
          <cell r="F2646" t="str">
            <v>1080</v>
          </cell>
        </row>
        <row r="2647">
          <cell r="F2647" t="str">
            <v>1080</v>
          </cell>
        </row>
        <row r="2648">
          <cell r="F2648" t="str">
            <v>1090</v>
          </cell>
        </row>
        <row r="2649">
          <cell r="F2649" t="str">
            <v>1090</v>
          </cell>
        </row>
        <row r="2650">
          <cell r="F2650" t="str">
            <v>1090</v>
          </cell>
        </row>
        <row r="2651">
          <cell r="F2651" t="str">
            <v>1090</v>
          </cell>
        </row>
        <row r="2652">
          <cell r="F2652" t="str">
            <v>1090</v>
          </cell>
        </row>
        <row r="2653">
          <cell r="F2653" t="str">
            <v>1090</v>
          </cell>
        </row>
        <row r="2654">
          <cell r="F2654" t="str">
            <v>1090</v>
          </cell>
        </row>
        <row r="2655">
          <cell r="F2655" t="str">
            <v>1090</v>
          </cell>
        </row>
        <row r="2656">
          <cell r="F2656" t="str">
            <v>1090</v>
          </cell>
        </row>
        <row r="2657">
          <cell r="F2657" t="str">
            <v>1090</v>
          </cell>
        </row>
        <row r="2658">
          <cell r="F2658" t="str">
            <v>1090</v>
          </cell>
        </row>
        <row r="2659">
          <cell r="F2659" t="str">
            <v>1090</v>
          </cell>
        </row>
        <row r="2660">
          <cell r="F2660" t="str">
            <v>1090</v>
          </cell>
        </row>
        <row r="2661">
          <cell r="F2661" t="str">
            <v>1090</v>
          </cell>
        </row>
        <row r="2662">
          <cell r="F2662" t="str">
            <v>1090</v>
          </cell>
        </row>
        <row r="2663">
          <cell r="F2663" t="str">
            <v>1090</v>
          </cell>
        </row>
        <row r="2664">
          <cell r="F2664" t="str">
            <v>1090</v>
          </cell>
        </row>
        <row r="2665">
          <cell r="F2665" t="str">
            <v>1090</v>
          </cell>
        </row>
        <row r="2666">
          <cell r="F2666" t="str">
            <v>1100</v>
          </cell>
        </row>
        <row r="2667">
          <cell r="F2667" t="str">
            <v>1100</v>
          </cell>
        </row>
        <row r="2668">
          <cell r="F2668" t="str">
            <v>3000</v>
          </cell>
        </row>
        <row r="2669">
          <cell r="F2669" t="str">
            <v>3000</v>
          </cell>
        </row>
        <row r="2670">
          <cell r="F2670" t="str">
            <v>3000</v>
          </cell>
        </row>
        <row r="2671">
          <cell r="F2671" t="str">
            <v>3000</v>
          </cell>
        </row>
        <row r="2672">
          <cell r="F2672" t="str">
            <v>3100</v>
          </cell>
        </row>
        <row r="2673">
          <cell r="F2673" t="str">
            <v>3100</v>
          </cell>
        </row>
        <row r="2674">
          <cell r="F2674" t="str">
            <v>3100</v>
          </cell>
        </row>
        <row r="2675">
          <cell r="F2675" t="str">
            <v>3100</v>
          </cell>
        </row>
        <row r="2676">
          <cell r="F2676" t="str">
            <v>3100</v>
          </cell>
        </row>
        <row r="2677">
          <cell r="F2677" t="str">
            <v>3100</v>
          </cell>
        </row>
        <row r="2678">
          <cell r="F2678" t="str">
            <v>1020</v>
          </cell>
        </row>
        <row r="2679">
          <cell r="F2679" t="str">
            <v>1020</v>
          </cell>
        </row>
        <row r="2680">
          <cell r="F2680" t="str">
            <v>1020</v>
          </cell>
        </row>
        <row r="2681">
          <cell r="F2681" t="str">
            <v>1020</v>
          </cell>
        </row>
        <row r="2682">
          <cell r="F2682" t="str">
            <v>1020</v>
          </cell>
        </row>
        <row r="2683">
          <cell r="F2683" t="str">
            <v>1070</v>
          </cell>
        </row>
        <row r="2684">
          <cell r="F2684" t="str">
            <v>1070</v>
          </cell>
        </row>
        <row r="2685">
          <cell r="F2685" t="str">
            <v>1070</v>
          </cell>
        </row>
        <row r="2686">
          <cell r="F2686" t="str">
            <v>1070</v>
          </cell>
        </row>
        <row r="2687">
          <cell r="F2687" t="str">
            <v>3000</v>
          </cell>
        </row>
        <row r="2688">
          <cell r="F2688" t="str">
            <v>3000</v>
          </cell>
        </row>
        <row r="2689">
          <cell r="F2689" t="str">
            <v>3000</v>
          </cell>
        </row>
        <row r="2690">
          <cell r="F2690" t="str">
            <v>3000</v>
          </cell>
        </row>
        <row r="2691">
          <cell r="F2691" t="str">
            <v>3000</v>
          </cell>
        </row>
        <row r="2692">
          <cell r="F2692" t="str">
            <v>3000</v>
          </cell>
        </row>
        <row r="2693">
          <cell r="F2693" t="str">
            <v>1010</v>
          </cell>
        </row>
        <row r="2694">
          <cell r="F2694" t="str">
            <v>1010</v>
          </cell>
        </row>
        <row r="2695">
          <cell r="F2695" t="str">
            <v>1010</v>
          </cell>
        </row>
        <row r="2696">
          <cell r="F2696" t="str">
            <v>1010</v>
          </cell>
        </row>
        <row r="2697">
          <cell r="F2697" t="str">
            <v>1010</v>
          </cell>
        </row>
        <row r="2698">
          <cell r="F2698" t="str">
            <v>1010</v>
          </cell>
        </row>
        <row r="2699">
          <cell r="F2699" t="str">
            <v>1010</v>
          </cell>
        </row>
        <row r="2700">
          <cell r="F2700" t="str">
            <v>1010</v>
          </cell>
        </row>
        <row r="2701">
          <cell r="F2701" t="str">
            <v>1010</v>
          </cell>
        </row>
        <row r="2702">
          <cell r="F2702" t="str">
            <v>1010</v>
          </cell>
        </row>
        <row r="2703">
          <cell r="F2703" t="str">
            <v>1010</v>
          </cell>
        </row>
        <row r="2704">
          <cell r="F2704" t="str">
            <v>1010</v>
          </cell>
        </row>
        <row r="2705">
          <cell r="F2705" t="str">
            <v>1010</v>
          </cell>
        </row>
        <row r="2706">
          <cell r="F2706" t="str">
            <v>1010</v>
          </cell>
        </row>
        <row r="2707">
          <cell r="F2707" t="str">
            <v>1010</v>
          </cell>
        </row>
        <row r="2708">
          <cell r="F2708" t="str">
            <v>1010</v>
          </cell>
        </row>
        <row r="2709">
          <cell r="F2709" t="str">
            <v>1010</v>
          </cell>
        </row>
        <row r="2710">
          <cell r="F2710" t="str">
            <v>1010</v>
          </cell>
        </row>
        <row r="2711">
          <cell r="F2711" t="str">
            <v>1010</v>
          </cell>
        </row>
        <row r="2712">
          <cell r="F2712" t="str">
            <v>1010</v>
          </cell>
        </row>
        <row r="2713">
          <cell r="F2713" t="str">
            <v>1010</v>
          </cell>
        </row>
        <row r="2714">
          <cell r="F2714" t="str">
            <v>1010</v>
          </cell>
        </row>
        <row r="2715">
          <cell r="F2715" t="str">
            <v>1040</v>
          </cell>
        </row>
        <row r="2716">
          <cell r="F2716" t="str">
            <v>1040</v>
          </cell>
        </row>
        <row r="2717">
          <cell r="F2717" t="str">
            <v>1040</v>
          </cell>
        </row>
        <row r="2718">
          <cell r="F2718" t="str">
            <v>1040</v>
          </cell>
        </row>
        <row r="2719">
          <cell r="F2719" t="str">
            <v>1040</v>
          </cell>
        </row>
        <row r="2720">
          <cell r="F2720" t="str">
            <v>1040</v>
          </cell>
        </row>
        <row r="2721">
          <cell r="F2721" t="str">
            <v>1040</v>
          </cell>
        </row>
        <row r="2722">
          <cell r="F2722" t="str">
            <v>1040</v>
          </cell>
        </row>
        <row r="2723">
          <cell r="F2723" t="str">
            <v>1040</v>
          </cell>
        </row>
        <row r="2724">
          <cell r="F2724" t="str">
            <v>1040</v>
          </cell>
        </row>
        <row r="2725">
          <cell r="F2725" t="str">
            <v>1040</v>
          </cell>
        </row>
        <row r="2726">
          <cell r="F2726" t="str">
            <v>1040</v>
          </cell>
        </row>
        <row r="2727">
          <cell r="F2727" t="str">
            <v>1040</v>
          </cell>
        </row>
        <row r="2728">
          <cell r="F2728" t="str">
            <v>1040</v>
          </cell>
        </row>
        <row r="2729">
          <cell r="F2729" t="str">
            <v>1040</v>
          </cell>
        </row>
        <row r="2730">
          <cell r="F2730" t="str">
            <v>1040</v>
          </cell>
        </row>
        <row r="2731">
          <cell r="F2731" t="str">
            <v>1040</v>
          </cell>
        </row>
        <row r="2732">
          <cell r="F2732" t="str">
            <v>1040</v>
          </cell>
        </row>
        <row r="2733">
          <cell r="F2733" t="str">
            <v>1040</v>
          </cell>
        </row>
        <row r="2734">
          <cell r="F2734" t="str">
            <v>1040</v>
          </cell>
        </row>
        <row r="2735">
          <cell r="F2735" t="str">
            <v>1040</v>
          </cell>
        </row>
        <row r="2736">
          <cell r="F2736" t="str">
            <v>1040</v>
          </cell>
        </row>
        <row r="2737">
          <cell r="F2737" t="str">
            <v>1040</v>
          </cell>
        </row>
        <row r="2738">
          <cell r="F2738" t="str">
            <v>1040</v>
          </cell>
        </row>
        <row r="2739">
          <cell r="F2739" t="str">
            <v>1040</v>
          </cell>
        </row>
        <row r="2740">
          <cell r="F2740" t="str">
            <v>1040</v>
          </cell>
        </row>
        <row r="2741">
          <cell r="F2741" t="str">
            <v>1040</v>
          </cell>
        </row>
        <row r="2742">
          <cell r="F2742" t="str">
            <v>1040</v>
          </cell>
        </row>
        <row r="2743">
          <cell r="F2743" t="str">
            <v>1040</v>
          </cell>
        </row>
        <row r="2744">
          <cell r="F2744" t="str">
            <v>1040</v>
          </cell>
        </row>
        <row r="2745">
          <cell r="F2745" t="str">
            <v>1040</v>
          </cell>
        </row>
        <row r="2746">
          <cell r="F2746" t="str">
            <v>1040</v>
          </cell>
        </row>
        <row r="2747">
          <cell r="F2747" t="str">
            <v>1040</v>
          </cell>
        </row>
        <row r="2748">
          <cell r="F2748" t="str">
            <v>1040</v>
          </cell>
        </row>
        <row r="2749">
          <cell r="F2749" t="str">
            <v>1040</v>
          </cell>
        </row>
        <row r="2750">
          <cell r="F2750" t="str">
            <v>1040</v>
          </cell>
        </row>
        <row r="2751">
          <cell r="F2751" t="str">
            <v>1040</v>
          </cell>
        </row>
        <row r="2752">
          <cell r="F2752" t="str">
            <v>1040</v>
          </cell>
        </row>
        <row r="2753">
          <cell r="F2753" t="str">
            <v>1040</v>
          </cell>
        </row>
        <row r="2754">
          <cell r="F2754" t="str">
            <v>1040</v>
          </cell>
        </row>
        <row r="2755">
          <cell r="F2755" t="str">
            <v>1040</v>
          </cell>
        </row>
        <row r="2756">
          <cell r="F2756" t="str">
            <v>1040</v>
          </cell>
        </row>
        <row r="2757">
          <cell r="F2757" t="str">
            <v>1040</v>
          </cell>
        </row>
        <row r="2758">
          <cell r="F2758" t="str">
            <v>1040</v>
          </cell>
        </row>
        <row r="2759">
          <cell r="F2759" t="str">
            <v>1040</v>
          </cell>
        </row>
        <row r="2760">
          <cell r="F2760" t="str">
            <v>1040</v>
          </cell>
        </row>
        <row r="2761">
          <cell r="F2761" t="str">
            <v>1040</v>
          </cell>
        </row>
        <row r="2762">
          <cell r="F2762" t="str">
            <v>1040</v>
          </cell>
        </row>
        <row r="2763">
          <cell r="F2763" t="str">
            <v>1040</v>
          </cell>
        </row>
        <row r="2764">
          <cell r="F2764" t="str">
            <v>1040</v>
          </cell>
        </row>
        <row r="2765">
          <cell r="F2765" t="str">
            <v>1040</v>
          </cell>
        </row>
        <row r="2766">
          <cell r="F2766" t="str">
            <v>1040</v>
          </cell>
        </row>
        <row r="2767">
          <cell r="F2767" t="str">
            <v>1040</v>
          </cell>
        </row>
        <row r="2768">
          <cell r="F2768" t="str">
            <v>1040</v>
          </cell>
        </row>
        <row r="2769">
          <cell r="F2769" t="str">
            <v>1040</v>
          </cell>
        </row>
        <row r="2770">
          <cell r="F2770" t="str">
            <v>1040</v>
          </cell>
        </row>
        <row r="2771">
          <cell r="F2771" t="str">
            <v>1040</v>
          </cell>
        </row>
        <row r="2772">
          <cell r="F2772" t="str">
            <v>1050</v>
          </cell>
        </row>
        <row r="2773">
          <cell r="F2773" t="str">
            <v>1050</v>
          </cell>
        </row>
        <row r="2774">
          <cell r="F2774" t="str">
            <v>1050</v>
          </cell>
        </row>
        <row r="2775">
          <cell r="F2775" t="str">
            <v>1050</v>
          </cell>
        </row>
        <row r="2776">
          <cell r="F2776" t="str">
            <v>1050</v>
          </cell>
        </row>
        <row r="2777">
          <cell r="F2777" t="str">
            <v>1050</v>
          </cell>
        </row>
        <row r="2778">
          <cell r="F2778" t="str">
            <v>1050</v>
          </cell>
        </row>
        <row r="2779">
          <cell r="F2779" t="str">
            <v>1070</v>
          </cell>
        </row>
        <row r="2780">
          <cell r="F2780" t="str">
            <v>1070</v>
          </cell>
        </row>
        <row r="2781">
          <cell r="F2781" t="str">
            <v>1070</v>
          </cell>
        </row>
        <row r="2782">
          <cell r="F2782" t="str">
            <v>1070</v>
          </cell>
        </row>
        <row r="2783">
          <cell r="F2783" t="str">
            <v>1070</v>
          </cell>
        </row>
        <row r="2784">
          <cell r="F2784" t="str">
            <v>1070</v>
          </cell>
        </row>
        <row r="2785">
          <cell r="F2785" t="str">
            <v>1070</v>
          </cell>
        </row>
        <row r="2786">
          <cell r="F2786" t="str">
            <v>1090</v>
          </cell>
        </row>
        <row r="2787">
          <cell r="F2787" t="str">
            <v>1090</v>
          </cell>
        </row>
        <row r="2788">
          <cell r="F2788" t="str">
            <v>1100</v>
          </cell>
        </row>
        <row r="2789">
          <cell r="F2789" t="str">
            <v>1100</v>
          </cell>
        </row>
        <row r="2790">
          <cell r="F2790" t="str">
            <v>1120</v>
          </cell>
        </row>
        <row r="2791">
          <cell r="F2791" t="str">
            <v>1120</v>
          </cell>
        </row>
        <row r="2792">
          <cell r="F2792" t="str">
            <v>1120</v>
          </cell>
        </row>
        <row r="2793">
          <cell r="F2793" t="str">
            <v>1010</v>
          </cell>
        </row>
        <row r="2794">
          <cell r="F2794" t="str">
            <v>1010</v>
          </cell>
        </row>
        <row r="2795">
          <cell r="F2795" t="str">
            <v>1010</v>
          </cell>
        </row>
        <row r="2796">
          <cell r="F2796" t="str">
            <v>1010</v>
          </cell>
        </row>
        <row r="2797">
          <cell r="F2797" t="str">
            <v>1010</v>
          </cell>
        </row>
        <row r="2798">
          <cell r="F2798" t="str">
            <v>1010</v>
          </cell>
        </row>
        <row r="2799">
          <cell r="F2799" t="str">
            <v>1010</v>
          </cell>
        </row>
        <row r="2800">
          <cell r="F2800" t="str">
            <v>1010</v>
          </cell>
        </row>
        <row r="2801">
          <cell r="F2801" t="str">
            <v>1010</v>
          </cell>
        </row>
        <row r="2802">
          <cell r="F2802" t="str">
            <v>1010</v>
          </cell>
        </row>
        <row r="2803">
          <cell r="F2803" t="str">
            <v>1010</v>
          </cell>
        </row>
        <row r="2804">
          <cell r="F2804" t="str">
            <v>1010</v>
          </cell>
        </row>
        <row r="2805">
          <cell r="F2805" t="str">
            <v>1010</v>
          </cell>
        </row>
        <row r="2806">
          <cell r="F2806" t="str">
            <v>1010</v>
          </cell>
        </row>
        <row r="2807">
          <cell r="F2807" t="str">
            <v>1010</v>
          </cell>
        </row>
        <row r="2808">
          <cell r="F2808" t="str">
            <v>1000</v>
          </cell>
        </row>
        <row r="2809">
          <cell r="F2809" t="str">
            <v>1000</v>
          </cell>
        </row>
        <row r="2810">
          <cell r="F2810" t="str">
            <v>1000</v>
          </cell>
        </row>
        <row r="2811">
          <cell r="F2811" t="str">
            <v>1000</v>
          </cell>
        </row>
        <row r="2812">
          <cell r="F2812" t="str">
            <v>1000</v>
          </cell>
        </row>
        <row r="2813">
          <cell r="F2813" t="str">
            <v>1000</v>
          </cell>
        </row>
        <row r="2814">
          <cell r="F2814" t="str">
            <v>1000</v>
          </cell>
        </row>
        <row r="2815">
          <cell r="F2815" t="str">
            <v>1000</v>
          </cell>
        </row>
        <row r="2816">
          <cell r="F2816" t="str">
            <v>1010</v>
          </cell>
        </row>
        <row r="2817">
          <cell r="F2817" t="str">
            <v>1010</v>
          </cell>
        </row>
        <row r="2818">
          <cell r="F2818" t="str">
            <v>1010</v>
          </cell>
        </row>
        <row r="2819">
          <cell r="F2819" t="str">
            <v>1010</v>
          </cell>
        </row>
        <row r="2820">
          <cell r="F2820" t="str">
            <v>1010</v>
          </cell>
        </row>
        <row r="2821">
          <cell r="F2821" t="str">
            <v>1010</v>
          </cell>
        </row>
        <row r="2822">
          <cell r="F2822" t="str">
            <v>1010</v>
          </cell>
        </row>
        <row r="2823">
          <cell r="F2823" t="str">
            <v>1010</v>
          </cell>
        </row>
        <row r="2824">
          <cell r="F2824" t="str">
            <v>1010</v>
          </cell>
        </row>
        <row r="2825">
          <cell r="F2825" t="str">
            <v>1010</v>
          </cell>
        </row>
        <row r="2826">
          <cell r="F2826" t="str">
            <v>1010</v>
          </cell>
        </row>
        <row r="2827">
          <cell r="F2827" t="str">
            <v>1010</v>
          </cell>
        </row>
        <row r="2828">
          <cell r="F2828" t="str">
            <v>1010</v>
          </cell>
        </row>
        <row r="2829">
          <cell r="F2829" t="str">
            <v>1010</v>
          </cell>
        </row>
        <row r="2830">
          <cell r="F2830" t="str">
            <v>1010</v>
          </cell>
        </row>
        <row r="2831">
          <cell r="F2831" t="str">
            <v>1010</v>
          </cell>
        </row>
        <row r="2832">
          <cell r="F2832" t="str">
            <v>1010</v>
          </cell>
        </row>
        <row r="2833">
          <cell r="F2833" t="str">
            <v>1010</v>
          </cell>
        </row>
        <row r="2834">
          <cell r="F2834" t="str">
            <v>1010</v>
          </cell>
        </row>
        <row r="2835">
          <cell r="F2835" t="str">
            <v>1010</v>
          </cell>
        </row>
        <row r="2836">
          <cell r="F2836" t="str">
            <v>1010</v>
          </cell>
        </row>
        <row r="2837">
          <cell r="F2837" t="str">
            <v>1010</v>
          </cell>
        </row>
        <row r="2838">
          <cell r="F2838" t="str">
            <v>1010</v>
          </cell>
        </row>
        <row r="2839">
          <cell r="F2839" t="str">
            <v>1010</v>
          </cell>
        </row>
        <row r="2840">
          <cell r="F2840" t="str">
            <v>1040</v>
          </cell>
        </row>
        <row r="2841">
          <cell r="F2841" t="str">
            <v>1040</v>
          </cell>
        </row>
        <row r="2842">
          <cell r="F2842" t="str">
            <v>1040</v>
          </cell>
        </row>
        <row r="2843">
          <cell r="F2843" t="str">
            <v>1040</v>
          </cell>
        </row>
        <row r="2844">
          <cell r="F2844" t="str">
            <v>1040</v>
          </cell>
        </row>
        <row r="2845">
          <cell r="F2845" t="str">
            <v>1040</v>
          </cell>
        </row>
        <row r="2846">
          <cell r="F2846" t="str">
            <v>1040</v>
          </cell>
        </row>
        <row r="2847">
          <cell r="F2847" t="str">
            <v>2000</v>
          </cell>
        </row>
        <row r="2848">
          <cell r="F2848" t="str">
            <v>2000</v>
          </cell>
        </row>
        <row r="2849">
          <cell r="F2849" t="str">
            <v>2000</v>
          </cell>
        </row>
        <row r="2850">
          <cell r="F2850" t="str">
            <v>2000</v>
          </cell>
        </row>
        <row r="2851">
          <cell r="F2851" t="str">
            <v>2000</v>
          </cell>
        </row>
        <row r="2852">
          <cell r="F2852" t="str">
            <v>2000</v>
          </cell>
        </row>
        <row r="2853">
          <cell r="F2853" t="str">
            <v>2000</v>
          </cell>
        </row>
        <row r="2854">
          <cell r="F2854" t="str">
            <v>2000</v>
          </cell>
        </row>
        <row r="2855">
          <cell r="F2855" t="str">
            <v>2000</v>
          </cell>
        </row>
        <row r="2856">
          <cell r="F2856" t="str">
            <v>2100</v>
          </cell>
        </row>
        <row r="2857">
          <cell r="F2857" t="str">
            <v>2100</v>
          </cell>
        </row>
        <row r="2858">
          <cell r="F2858" t="str">
            <v>2100</v>
          </cell>
        </row>
        <row r="2859">
          <cell r="F2859" t="str">
            <v>2100</v>
          </cell>
        </row>
        <row r="2860">
          <cell r="F2860" t="str">
            <v>2100</v>
          </cell>
        </row>
        <row r="2861">
          <cell r="F2861" t="str">
            <v>2100</v>
          </cell>
        </row>
        <row r="2862">
          <cell r="F2862" t="str">
            <v>2100</v>
          </cell>
        </row>
        <row r="2863">
          <cell r="F2863" t="str">
            <v>2100</v>
          </cell>
        </row>
        <row r="2864">
          <cell r="F2864" t="str">
            <v>2100</v>
          </cell>
        </row>
        <row r="2865">
          <cell r="F2865" t="str">
            <v>2100</v>
          </cell>
        </row>
        <row r="2866">
          <cell r="F2866" t="str">
            <v>2100</v>
          </cell>
        </row>
        <row r="2867">
          <cell r="F2867" t="str">
            <v>2100</v>
          </cell>
        </row>
        <row r="2868">
          <cell r="F2868" t="str">
            <v>1010</v>
          </cell>
        </row>
        <row r="2869">
          <cell r="F2869" t="str">
            <v>1010</v>
          </cell>
        </row>
        <row r="2870">
          <cell r="F2870" t="str">
            <v>1010</v>
          </cell>
        </row>
        <row r="2871">
          <cell r="F2871" t="str">
            <v>1010</v>
          </cell>
        </row>
        <row r="2872">
          <cell r="F2872" t="str">
            <v>1010</v>
          </cell>
        </row>
        <row r="2873">
          <cell r="F2873" t="str">
            <v>1010</v>
          </cell>
        </row>
        <row r="2874">
          <cell r="F2874" t="str">
            <v>1010</v>
          </cell>
        </row>
        <row r="2875">
          <cell r="F2875" t="str">
            <v>1010</v>
          </cell>
        </row>
        <row r="2876">
          <cell r="F2876" t="str">
            <v>1010</v>
          </cell>
        </row>
        <row r="2877">
          <cell r="F2877" t="str">
            <v>1010</v>
          </cell>
        </row>
        <row r="2878">
          <cell r="F2878" t="str">
            <v>1010</v>
          </cell>
        </row>
        <row r="2879">
          <cell r="F2879" t="str">
            <v>1010</v>
          </cell>
        </row>
        <row r="2880">
          <cell r="F2880" t="str">
            <v>1040</v>
          </cell>
        </row>
        <row r="2881">
          <cell r="F2881" t="str">
            <v>1040</v>
          </cell>
        </row>
        <row r="2882">
          <cell r="F2882" t="str">
            <v>1040</v>
          </cell>
        </row>
        <row r="2883">
          <cell r="F2883" t="str">
            <v>1040</v>
          </cell>
        </row>
        <row r="2884">
          <cell r="F2884" t="str">
            <v>3000</v>
          </cell>
        </row>
        <row r="2885">
          <cell r="F2885" t="str">
            <v>3000</v>
          </cell>
        </row>
        <row r="2886">
          <cell r="F2886" t="str">
            <v>1000</v>
          </cell>
        </row>
        <row r="2887">
          <cell r="F2887" t="str">
            <v>1000</v>
          </cell>
        </row>
        <row r="2888">
          <cell r="F2888" t="str">
            <v>1000</v>
          </cell>
        </row>
        <row r="2889">
          <cell r="F2889" t="str">
            <v>1000</v>
          </cell>
        </row>
        <row r="2890">
          <cell r="F2890" t="str">
            <v>1000</v>
          </cell>
        </row>
        <row r="2891">
          <cell r="F2891" t="str">
            <v>1000</v>
          </cell>
        </row>
        <row r="2892">
          <cell r="F2892" t="str">
            <v>1000</v>
          </cell>
        </row>
        <row r="2893">
          <cell r="F2893" t="str">
            <v>1000</v>
          </cell>
        </row>
        <row r="2894">
          <cell r="F2894" t="str">
            <v>1000</v>
          </cell>
        </row>
        <row r="2895">
          <cell r="F2895" t="str">
            <v>1000</v>
          </cell>
        </row>
        <row r="2896">
          <cell r="F2896" t="str">
            <v>1000</v>
          </cell>
        </row>
        <row r="2897">
          <cell r="F2897" t="str">
            <v>1000</v>
          </cell>
        </row>
        <row r="2898">
          <cell r="F2898" t="str">
            <v>1000</v>
          </cell>
        </row>
        <row r="2899">
          <cell r="F2899" t="str">
            <v>1000</v>
          </cell>
        </row>
        <row r="2900">
          <cell r="F2900" t="str">
            <v>1000</v>
          </cell>
        </row>
        <row r="2901">
          <cell r="F2901" t="str">
            <v>1000</v>
          </cell>
        </row>
        <row r="2902">
          <cell r="F2902" t="str">
            <v>1000</v>
          </cell>
        </row>
        <row r="2903">
          <cell r="F2903" t="str">
            <v>1000</v>
          </cell>
        </row>
        <row r="2904">
          <cell r="F2904" t="str">
            <v>1000</v>
          </cell>
        </row>
        <row r="2905">
          <cell r="F2905" t="str">
            <v>1000</v>
          </cell>
        </row>
        <row r="2906">
          <cell r="F2906" t="str">
            <v>1000</v>
          </cell>
        </row>
        <row r="2907">
          <cell r="F2907" t="str">
            <v>1000</v>
          </cell>
        </row>
        <row r="2908">
          <cell r="F2908" t="str">
            <v>1000</v>
          </cell>
        </row>
        <row r="2909">
          <cell r="F2909" t="str">
            <v>1000</v>
          </cell>
        </row>
        <row r="2910">
          <cell r="F2910" t="str">
            <v>1000</v>
          </cell>
        </row>
        <row r="2911">
          <cell r="F2911" t="str">
            <v>1000</v>
          </cell>
        </row>
        <row r="2912">
          <cell r="F2912" t="str">
            <v>1000</v>
          </cell>
        </row>
        <row r="2913">
          <cell r="F2913" t="str">
            <v>1000</v>
          </cell>
        </row>
        <row r="2914">
          <cell r="F2914" t="str">
            <v>1000</v>
          </cell>
        </row>
        <row r="2915">
          <cell r="F2915" t="str">
            <v>1000</v>
          </cell>
        </row>
        <row r="2916">
          <cell r="F2916" t="str">
            <v>1000</v>
          </cell>
        </row>
        <row r="2917">
          <cell r="F2917" t="str">
            <v>1000</v>
          </cell>
        </row>
        <row r="2918">
          <cell r="F2918" t="str">
            <v>1000</v>
          </cell>
        </row>
        <row r="2919">
          <cell r="F2919" t="str">
            <v>1000</v>
          </cell>
        </row>
        <row r="2920">
          <cell r="F2920" t="str">
            <v>1000</v>
          </cell>
        </row>
        <row r="2921">
          <cell r="F2921" t="str">
            <v>1000</v>
          </cell>
        </row>
        <row r="2922">
          <cell r="F2922" t="str">
            <v>1000</v>
          </cell>
        </row>
        <row r="2923">
          <cell r="F2923" t="str">
            <v>1000</v>
          </cell>
        </row>
        <row r="2924">
          <cell r="F2924" t="str">
            <v>1000</v>
          </cell>
        </row>
        <row r="2925">
          <cell r="F2925" t="str">
            <v>1000</v>
          </cell>
        </row>
        <row r="2926">
          <cell r="F2926" t="str">
            <v>1000</v>
          </cell>
        </row>
        <row r="2927">
          <cell r="F2927" t="str">
            <v>1000</v>
          </cell>
        </row>
        <row r="2928">
          <cell r="F2928" t="str">
            <v>1000</v>
          </cell>
        </row>
        <row r="2929">
          <cell r="F2929" t="str">
            <v>1000</v>
          </cell>
        </row>
        <row r="2930">
          <cell r="F2930" t="str">
            <v>1000</v>
          </cell>
        </row>
        <row r="2931">
          <cell r="F2931" t="str">
            <v>1000</v>
          </cell>
        </row>
        <row r="2932">
          <cell r="F2932" t="str">
            <v>1000</v>
          </cell>
        </row>
        <row r="2933">
          <cell r="F2933" t="str">
            <v>1000</v>
          </cell>
        </row>
        <row r="2934">
          <cell r="F2934" t="str">
            <v>1000</v>
          </cell>
        </row>
        <row r="2935">
          <cell r="F2935" t="str">
            <v>1000</v>
          </cell>
        </row>
        <row r="2936">
          <cell r="F2936" t="str">
            <v>1000</v>
          </cell>
        </row>
        <row r="2937">
          <cell r="F2937" t="str">
            <v>1000</v>
          </cell>
        </row>
        <row r="2938">
          <cell r="F2938" t="str">
            <v>1000</v>
          </cell>
        </row>
        <row r="2939">
          <cell r="F2939" t="str">
            <v>1000</v>
          </cell>
        </row>
        <row r="2940">
          <cell r="F2940" t="str">
            <v>1000</v>
          </cell>
        </row>
        <row r="2941">
          <cell r="F2941" t="str">
            <v>1000</v>
          </cell>
        </row>
        <row r="2942">
          <cell r="F2942" t="str">
            <v>1000</v>
          </cell>
        </row>
        <row r="2943">
          <cell r="F2943" t="str">
            <v>1000</v>
          </cell>
        </row>
        <row r="2944">
          <cell r="F2944" t="str">
            <v>1000</v>
          </cell>
        </row>
        <row r="2945">
          <cell r="F2945" t="str">
            <v>1000</v>
          </cell>
        </row>
        <row r="2946">
          <cell r="F2946" t="str">
            <v>1000</v>
          </cell>
        </row>
        <row r="2947">
          <cell r="F2947" t="str">
            <v>1000</v>
          </cell>
        </row>
        <row r="2948">
          <cell r="F2948" t="str">
            <v>1000</v>
          </cell>
        </row>
        <row r="2949">
          <cell r="F2949" t="str">
            <v>1000</v>
          </cell>
        </row>
        <row r="2950">
          <cell r="F2950" t="str">
            <v>1000</v>
          </cell>
        </row>
        <row r="2951">
          <cell r="F2951" t="str">
            <v>1000</v>
          </cell>
        </row>
        <row r="2952">
          <cell r="F2952" t="str">
            <v>1000</v>
          </cell>
        </row>
        <row r="2953">
          <cell r="F2953" t="str">
            <v>1000</v>
          </cell>
        </row>
        <row r="2954">
          <cell r="F2954" t="str">
            <v>1000</v>
          </cell>
        </row>
        <row r="2955">
          <cell r="F2955" t="str">
            <v>1000</v>
          </cell>
        </row>
        <row r="2956">
          <cell r="F2956" t="str">
            <v>1000</v>
          </cell>
        </row>
        <row r="2957">
          <cell r="F2957" t="str">
            <v>1000</v>
          </cell>
        </row>
        <row r="2958">
          <cell r="F2958" t="str">
            <v>1000</v>
          </cell>
        </row>
        <row r="2959">
          <cell r="F2959" t="str">
            <v>1000</v>
          </cell>
        </row>
        <row r="2960">
          <cell r="F2960" t="str">
            <v>1000</v>
          </cell>
        </row>
        <row r="2961">
          <cell r="F2961" t="str">
            <v>1000</v>
          </cell>
        </row>
        <row r="2962">
          <cell r="F2962" t="str">
            <v>1000</v>
          </cell>
        </row>
        <row r="2963">
          <cell r="F2963" t="str">
            <v>1000</v>
          </cell>
        </row>
        <row r="2964">
          <cell r="F2964" t="str">
            <v>1000</v>
          </cell>
        </row>
        <row r="2965">
          <cell r="F2965" t="str">
            <v>1000</v>
          </cell>
        </row>
        <row r="2966">
          <cell r="F2966" t="str">
            <v>1000</v>
          </cell>
        </row>
        <row r="2967">
          <cell r="F2967" t="str">
            <v>1000</v>
          </cell>
        </row>
        <row r="2968">
          <cell r="F2968" t="str">
            <v>1000</v>
          </cell>
        </row>
        <row r="2969">
          <cell r="F2969" t="str">
            <v>1000</v>
          </cell>
        </row>
        <row r="2970">
          <cell r="F2970" t="str">
            <v>1000</v>
          </cell>
        </row>
        <row r="2971">
          <cell r="F2971" t="str">
            <v>1000</v>
          </cell>
        </row>
        <row r="2972">
          <cell r="F2972" t="str">
            <v>1000</v>
          </cell>
        </row>
        <row r="2973">
          <cell r="F2973" t="str">
            <v>1000</v>
          </cell>
        </row>
        <row r="2974">
          <cell r="F2974" t="str">
            <v>1000</v>
          </cell>
        </row>
        <row r="2975">
          <cell r="F2975" t="str">
            <v>1000</v>
          </cell>
        </row>
        <row r="2976">
          <cell r="F2976" t="str">
            <v>1000</v>
          </cell>
        </row>
        <row r="2977">
          <cell r="F2977" t="str">
            <v>1000</v>
          </cell>
        </row>
        <row r="2978">
          <cell r="F2978" t="str">
            <v>1000</v>
          </cell>
        </row>
        <row r="2979">
          <cell r="F2979" t="str">
            <v>1000</v>
          </cell>
        </row>
        <row r="2980">
          <cell r="F2980" t="str">
            <v>1000</v>
          </cell>
        </row>
        <row r="2981">
          <cell r="F2981" t="str">
            <v>1000</v>
          </cell>
        </row>
        <row r="2982">
          <cell r="F2982" t="str">
            <v>1000</v>
          </cell>
        </row>
        <row r="2983">
          <cell r="F2983" t="str">
            <v>1000</v>
          </cell>
        </row>
        <row r="2984">
          <cell r="F2984" t="str">
            <v>1010</v>
          </cell>
        </row>
        <row r="2985">
          <cell r="F2985" t="str">
            <v>1010</v>
          </cell>
        </row>
        <row r="2986">
          <cell r="F2986" t="str">
            <v>1010</v>
          </cell>
        </row>
        <row r="2987">
          <cell r="F2987" t="str">
            <v>1010</v>
          </cell>
        </row>
        <row r="2988">
          <cell r="F2988" t="str">
            <v>1010</v>
          </cell>
        </row>
        <row r="2989">
          <cell r="F2989" t="str">
            <v>1010</v>
          </cell>
        </row>
        <row r="2990">
          <cell r="F2990" t="str">
            <v>1010</v>
          </cell>
        </row>
        <row r="2991">
          <cell r="F2991" t="str">
            <v>1010</v>
          </cell>
        </row>
        <row r="2992">
          <cell r="F2992" t="str">
            <v>1010</v>
          </cell>
        </row>
        <row r="2993">
          <cell r="F2993" t="str">
            <v>1010</v>
          </cell>
        </row>
        <row r="2994">
          <cell r="F2994" t="str">
            <v>1010</v>
          </cell>
        </row>
        <row r="2995">
          <cell r="F2995" t="str">
            <v>1020</v>
          </cell>
        </row>
        <row r="2996">
          <cell r="F2996" t="str">
            <v>1030</v>
          </cell>
        </row>
        <row r="2997">
          <cell r="F2997" t="str">
            <v>1030</v>
          </cell>
        </row>
        <row r="2998">
          <cell r="F2998" t="str">
            <v>1030</v>
          </cell>
        </row>
        <row r="2999">
          <cell r="F2999" t="str">
            <v>1040</v>
          </cell>
        </row>
        <row r="3000">
          <cell r="F3000" t="str">
            <v>1040</v>
          </cell>
        </row>
        <row r="3001">
          <cell r="F3001" t="str">
            <v>1040</v>
          </cell>
        </row>
        <row r="3002">
          <cell r="F3002" t="str">
            <v>1040</v>
          </cell>
        </row>
        <row r="3003">
          <cell r="F3003" t="str">
            <v>1040</v>
          </cell>
        </row>
        <row r="3004">
          <cell r="F3004" t="str">
            <v>1040</v>
          </cell>
        </row>
        <row r="3005">
          <cell r="F3005" t="str">
            <v>1040</v>
          </cell>
        </row>
        <row r="3006">
          <cell r="F3006" t="str">
            <v>1040</v>
          </cell>
        </row>
        <row r="3007">
          <cell r="F3007" t="str">
            <v>1040</v>
          </cell>
        </row>
        <row r="3008">
          <cell r="F3008" t="str">
            <v>1040</v>
          </cell>
        </row>
        <row r="3009">
          <cell r="F3009" t="str">
            <v>1050</v>
          </cell>
        </row>
        <row r="3010">
          <cell r="F3010" t="str">
            <v>1050</v>
          </cell>
        </row>
        <row r="3011">
          <cell r="F3011" t="str">
            <v>1050</v>
          </cell>
        </row>
        <row r="3012">
          <cell r="F3012" t="str">
            <v>1050</v>
          </cell>
        </row>
        <row r="3013">
          <cell r="F3013" t="str">
            <v>1050</v>
          </cell>
        </row>
        <row r="3014">
          <cell r="F3014" t="str">
            <v>1050</v>
          </cell>
        </row>
        <row r="3015">
          <cell r="F3015" t="str">
            <v>1050</v>
          </cell>
        </row>
        <row r="3016">
          <cell r="F3016" t="str">
            <v>1050</v>
          </cell>
        </row>
        <row r="3017">
          <cell r="F3017" t="str">
            <v>1050</v>
          </cell>
        </row>
        <row r="3018">
          <cell r="F3018" t="str">
            <v>1050</v>
          </cell>
        </row>
        <row r="3019">
          <cell r="F3019" t="str">
            <v>1050</v>
          </cell>
        </row>
        <row r="3020">
          <cell r="F3020" t="str">
            <v>1050</v>
          </cell>
        </row>
        <row r="3021">
          <cell r="F3021" t="str">
            <v>1050</v>
          </cell>
        </row>
        <row r="3022">
          <cell r="F3022" t="str">
            <v>1050</v>
          </cell>
        </row>
        <row r="3023">
          <cell r="F3023" t="str">
            <v>1050</v>
          </cell>
        </row>
        <row r="3024">
          <cell r="F3024" t="str">
            <v>1050</v>
          </cell>
        </row>
        <row r="3025">
          <cell r="F3025" t="str">
            <v>1050</v>
          </cell>
        </row>
        <row r="3026">
          <cell r="F3026" t="str">
            <v>1050</v>
          </cell>
        </row>
        <row r="3027">
          <cell r="F3027" t="str">
            <v>1050</v>
          </cell>
        </row>
        <row r="3028">
          <cell r="F3028" t="str">
            <v>1050</v>
          </cell>
        </row>
        <row r="3029">
          <cell r="F3029" t="str">
            <v>1050</v>
          </cell>
        </row>
        <row r="3030">
          <cell r="F3030" t="str">
            <v>1050</v>
          </cell>
        </row>
        <row r="3031">
          <cell r="F3031" t="str">
            <v>1050</v>
          </cell>
        </row>
        <row r="3032">
          <cell r="F3032" t="str">
            <v>1050</v>
          </cell>
        </row>
        <row r="3033">
          <cell r="F3033" t="str">
            <v>1050</v>
          </cell>
        </row>
        <row r="3034">
          <cell r="F3034" t="str">
            <v>1050</v>
          </cell>
        </row>
        <row r="3035">
          <cell r="F3035" t="str">
            <v>1050</v>
          </cell>
        </row>
        <row r="3036">
          <cell r="F3036" t="str">
            <v>1050</v>
          </cell>
        </row>
        <row r="3037">
          <cell r="F3037" t="str">
            <v>1050</v>
          </cell>
        </row>
        <row r="3038">
          <cell r="F3038" t="str">
            <v>1050</v>
          </cell>
        </row>
        <row r="3039">
          <cell r="F3039" t="str">
            <v>1050</v>
          </cell>
        </row>
        <row r="3040">
          <cell r="F3040" t="str">
            <v>1050</v>
          </cell>
        </row>
        <row r="3041">
          <cell r="F3041" t="str">
            <v>1050</v>
          </cell>
        </row>
        <row r="3042">
          <cell r="F3042" t="str">
            <v>1050</v>
          </cell>
        </row>
        <row r="3043">
          <cell r="F3043" t="str">
            <v>1050</v>
          </cell>
        </row>
        <row r="3044">
          <cell r="F3044" t="str">
            <v>1050</v>
          </cell>
        </row>
        <row r="3045">
          <cell r="F3045" t="str">
            <v>1050</v>
          </cell>
        </row>
        <row r="3046">
          <cell r="F3046" t="str">
            <v>1050</v>
          </cell>
        </row>
        <row r="3047">
          <cell r="F3047" t="str">
            <v>1050</v>
          </cell>
        </row>
        <row r="3048">
          <cell r="F3048" t="str">
            <v>1050</v>
          </cell>
        </row>
        <row r="3049">
          <cell r="F3049" t="str">
            <v>1050</v>
          </cell>
        </row>
        <row r="3050">
          <cell r="F3050" t="str">
            <v>1050</v>
          </cell>
        </row>
        <row r="3051">
          <cell r="F3051" t="str">
            <v>1050</v>
          </cell>
        </row>
        <row r="3052">
          <cell r="F3052" t="str">
            <v>1050</v>
          </cell>
        </row>
        <row r="3053">
          <cell r="F3053" t="str">
            <v>1050</v>
          </cell>
        </row>
        <row r="3054">
          <cell r="F3054" t="str">
            <v>1050</v>
          </cell>
        </row>
        <row r="3055">
          <cell r="F3055" t="str">
            <v>1050</v>
          </cell>
        </row>
        <row r="3056">
          <cell r="F3056" t="str">
            <v>1050</v>
          </cell>
        </row>
        <row r="3057">
          <cell r="F3057" t="str">
            <v>1050</v>
          </cell>
        </row>
        <row r="3058">
          <cell r="F3058" t="str">
            <v>1050</v>
          </cell>
        </row>
        <row r="3059">
          <cell r="F3059" t="str">
            <v>1050</v>
          </cell>
        </row>
        <row r="3060">
          <cell r="F3060" t="str">
            <v>1050</v>
          </cell>
        </row>
        <row r="3061">
          <cell r="F3061" t="str">
            <v>1050</v>
          </cell>
        </row>
        <row r="3062">
          <cell r="F3062" t="str">
            <v>1050</v>
          </cell>
        </row>
        <row r="3063">
          <cell r="F3063" t="str">
            <v>1050</v>
          </cell>
        </row>
        <row r="3064">
          <cell r="F3064" t="str">
            <v>1050</v>
          </cell>
        </row>
        <row r="3065">
          <cell r="F3065" t="str">
            <v>1050</v>
          </cell>
        </row>
        <row r="3066">
          <cell r="F3066" t="str">
            <v>1050</v>
          </cell>
        </row>
        <row r="3067">
          <cell r="F3067" t="str">
            <v>1050</v>
          </cell>
        </row>
        <row r="3068">
          <cell r="F3068" t="str">
            <v>1050</v>
          </cell>
        </row>
        <row r="3069">
          <cell r="F3069" t="str">
            <v>1050</v>
          </cell>
        </row>
        <row r="3070">
          <cell r="F3070" t="str">
            <v>1050</v>
          </cell>
        </row>
        <row r="3071">
          <cell r="F3071" t="str">
            <v>1050</v>
          </cell>
        </row>
        <row r="3072">
          <cell r="F3072" t="str">
            <v>1050</v>
          </cell>
        </row>
        <row r="3073">
          <cell r="F3073" t="str">
            <v>1050</v>
          </cell>
        </row>
        <row r="3074">
          <cell r="F3074" t="str">
            <v>1050</v>
          </cell>
        </row>
        <row r="3075">
          <cell r="F3075" t="str">
            <v>1050</v>
          </cell>
        </row>
        <row r="3076">
          <cell r="F3076" t="str">
            <v>1050</v>
          </cell>
        </row>
        <row r="3077">
          <cell r="F3077" t="str">
            <v>1050</v>
          </cell>
        </row>
        <row r="3078">
          <cell r="F3078" t="str">
            <v>1050</v>
          </cell>
        </row>
        <row r="3079">
          <cell r="F3079" t="str">
            <v>1050</v>
          </cell>
        </row>
        <row r="3080">
          <cell r="F3080" t="str">
            <v>1050</v>
          </cell>
        </row>
        <row r="3081">
          <cell r="F3081" t="str">
            <v>1050</v>
          </cell>
        </row>
        <row r="3082">
          <cell r="F3082" t="str">
            <v>1050</v>
          </cell>
        </row>
        <row r="3083">
          <cell r="F3083" t="str">
            <v>1050</v>
          </cell>
        </row>
        <row r="3084">
          <cell r="F3084" t="str">
            <v>1050</v>
          </cell>
        </row>
        <row r="3085">
          <cell r="F3085" t="str">
            <v>1050</v>
          </cell>
        </row>
        <row r="3086">
          <cell r="F3086" t="str">
            <v>1050</v>
          </cell>
        </row>
        <row r="3087">
          <cell r="F3087" t="str">
            <v>1050</v>
          </cell>
        </row>
        <row r="3088">
          <cell r="F3088" t="str">
            <v>1050</v>
          </cell>
        </row>
        <row r="3089">
          <cell r="F3089" t="str">
            <v>1050</v>
          </cell>
        </row>
        <row r="3090">
          <cell r="F3090" t="str">
            <v>1050</v>
          </cell>
        </row>
        <row r="3091">
          <cell r="F3091" t="str">
            <v>1050</v>
          </cell>
        </row>
        <row r="3092">
          <cell r="F3092" t="str">
            <v>1050</v>
          </cell>
        </row>
        <row r="3093">
          <cell r="F3093" t="str">
            <v>1050</v>
          </cell>
        </row>
        <row r="3094">
          <cell r="F3094" t="str">
            <v>1050</v>
          </cell>
        </row>
        <row r="3095">
          <cell r="F3095" t="str">
            <v>1050</v>
          </cell>
        </row>
        <row r="3096">
          <cell r="F3096" t="str">
            <v>1050</v>
          </cell>
        </row>
        <row r="3097">
          <cell r="F3097" t="str">
            <v>1050</v>
          </cell>
        </row>
        <row r="3098">
          <cell r="F3098" t="str">
            <v>1050</v>
          </cell>
        </row>
        <row r="3099">
          <cell r="F3099" t="str">
            <v>1050</v>
          </cell>
        </row>
        <row r="3100">
          <cell r="F3100" t="str">
            <v>1050</v>
          </cell>
        </row>
        <row r="3101">
          <cell r="F3101" t="str">
            <v>1050</v>
          </cell>
        </row>
        <row r="3102">
          <cell r="F3102" t="str">
            <v>1050</v>
          </cell>
        </row>
        <row r="3103">
          <cell r="F3103" t="str">
            <v>1050</v>
          </cell>
        </row>
        <row r="3104">
          <cell r="F3104" t="str">
            <v>1050</v>
          </cell>
        </row>
        <row r="3105">
          <cell r="F3105" t="str">
            <v>1050</v>
          </cell>
        </row>
        <row r="3106">
          <cell r="F3106" t="str">
            <v>1050</v>
          </cell>
        </row>
        <row r="3107">
          <cell r="F3107" t="str">
            <v>1050</v>
          </cell>
        </row>
        <row r="3108">
          <cell r="F3108" t="str">
            <v>1050</v>
          </cell>
        </row>
        <row r="3109">
          <cell r="F3109" t="str">
            <v>1050</v>
          </cell>
        </row>
        <row r="3110">
          <cell r="F3110" t="str">
            <v>1050</v>
          </cell>
        </row>
        <row r="3111">
          <cell r="F3111" t="str">
            <v>1050</v>
          </cell>
        </row>
        <row r="3112">
          <cell r="F3112" t="str">
            <v>1050</v>
          </cell>
        </row>
        <row r="3113">
          <cell r="F3113" t="str">
            <v>1050</v>
          </cell>
        </row>
        <row r="3114">
          <cell r="F3114" t="str">
            <v>1050</v>
          </cell>
        </row>
        <row r="3115">
          <cell r="F3115" t="str">
            <v>1050</v>
          </cell>
        </row>
        <row r="3116">
          <cell r="F3116" t="str">
            <v>1050</v>
          </cell>
        </row>
        <row r="3117">
          <cell r="F3117" t="str">
            <v>1050</v>
          </cell>
        </row>
        <row r="3118">
          <cell r="F3118" t="str">
            <v>1050</v>
          </cell>
        </row>
        <row r="3119">
          <cell r="F3119" t="str">
            <v>1050</v>
          </cell>
        </row>
        <row r="3120">
          <cell r="F3120" t="str">
            <v>1050</v>
          </cell>
        </row>
        <row r="3121">
          <cell r="F3121" t="str">
            <v>1050</v>
          </cell>
        </row>
        <row r="3122">
          <cell r="F3122" t="str">
            <v>1050</v>
          </cell>
        </row>
        <row r="3123">
          <cell r="F3123" t="str">
            <v>1050</v>
          </cell>
        </row>
        <row r="3124">
          <cell r="F3124" t="str">
            <v>1050</v>
          </cell>
        </row>
        <row r="3125">
          <cell r="F3125" t="str">
            <v>1050</v>
          </cell>
        </row>
        <row r="3126">
          <cell r="F3126" t="str">
            <v>1050</v>
          </cell>
        </row>
        <row r="3127">
          <cell r="F3127" t="str">
            <v>1050</v>
          </cell>
        </row>
        <row r="3128">
          <cell r="F3128" t="str">
            <v>1050</v>
          </cell>
        </row>
        <row r="3129">
          <cell r="F3129" t="str">
            <v>1050</v>
          </cell>
        </row>
        <row r="3130">
          <cell r="F3130" t="str">
            <v>1050</v>
          </cell>
        </row>
        <row r="3131">
          <cell r="F3131" t="str">
            <v>1050</v>
          </cell>
        </row>
        <row r="3132">
          <cell r="F3132" t="str">
            <v>1050</v>
          </cell>
        </row>
        <row r="3133">
          <cell r="F3133" t="str">
            <v>1050</v>
          </cell>
        </row>
        <row r="3134">
          <cell r="F3134" t="str">
            <v>1050</v>
          </cell>
        </row>
        <row r="3135">
          <cell r="F3135" t="str">
            <v>1050</v>
          </cell>
        </row>
        <row r="3136">
          <cell r="F3136" t="str">
            <v>1050</v>
          </cell>
        </row>
        <row r="3137">
          <cell r="F3137" t="str">
            <v>1050</v>
          </cell>
        </row>
        <row r="3138">
          <cell r="F3138" t="str">
            <v>1050</v>
          </cell>
        </row>
        <row r="3139">
          <cell r="F3139" t="str">
            <v>1050</v>
          </cell>
        </row>
        <row r="3140">
          <cell r="F3140" t="str">
            <v>1050</v>
          </cell>
        </row>
        <row r="3141">
          <cell r="F3141" t="str">
            <v>1050</v>
          </cell>
        </row>
        <row r="3142">
          <cell r="F3142" t="str">
            <v>1050</v>
          </cell>
        </row>
        <row r="3143">
          <cell r="F3143" t="str">
            <v>1050</v>
          </cell>
        </row>
        <row r="3144">
          <cell r="F3144" t="str">
            <v>1050</v>
          </cell>
        </row>
        <row r="3145">
          <cell r="F3145" t="str">
            <v>1050</v>
          </cell>
        </row>
        <row r="3146">
          <cell r="F3146" t="str">
            <v>1050</v>
          </cell>
        </row>
        <row r="3147">
          <cell r="F3147" t="str">
            <v>1050</v>
          </cell>
        </row>
        <row r="3148">
          <cell r="F3148" t="str">
            <v>1050</v>
          </cell>
        </row>
        <row r="3149">
          <cell r="F3149" t="str">
            <v>1050</v>
          </cell>
        </row>
        <row r="3150">
          <cell r="F3150" t="str">
            <v>1050</v>
          </cell>
        </row>
        <row r="3151">
          <cell r="F3151" t="str">
            <v>1050</v>
          </cell>
        </row>
        <row r="3152">
          <cell r="F3152" t="str">
            <v>1050</v>
          </cell>
        </row>
        <row r="3153">
          <cell r="F3153" t="str">
            <v>1050</v>
          </cell>
        </row>
        <row r="3154">
          <cell r="F3154" t="str">
            <v>1050</v>
          </cell>
        </row>
        <row r="3155">
          <cell r="F3155" t="str">
            <v>1050</v>
          </cell>
        </row>
        <row r="3156">
          <cell r="F3156" t="str">
            <v>1050</v>
          </cell>
        </row>
        <row r="3157">
          <cell r="F3157" t="str">
            <v>1050</v>
          </cell>
        </row>
        <row r="3158">
          <cell r="F3158" t="str">
            <v>1050</v>
          </cell>
        </row>
        <row r="3159">
          <cell r="F3159" t="str">
            <v>1050</v>
          </cell>
        </row>
        <row r="3160">
          <cell r="F3160" t="str">
            <v>1050</v>
          </cell>
        </row>
        <row r="3161">
          <cell r="F3161" t="str">
            <v>1050</v>
          </cell>
        </row>
        <row r="3162">
          <cell r="F3162" t="str">
            <v>1050</v>
          </cell>
        </row>
        <row r="3163">
          <cell r="F3163" t="str">
            <v>1050</v>
          </cell>
        </row>
        <row r="3164">
          <cell r="F3164" t="str">
            <v>1050</v>
          </cell>
        </row>
        <row r="3165">
          <cell r="F3165" t="str">
            <v>1050</v>
          </cell>
        </row>
        <row r="3166">
          <cell r="F3166" t="str">
            <v>1050</v>
          </cell>
        </row>
        <row r="3167">
          <cell r="F3167" t="str">
            <v>1050</v>
          </cell>
        </row>
        <row r="3168">
          <cell r="F3168" t="str">
            <v>1050</v>
          </cell>
        </row>
        <row r="3169">
          <cell r="F3169" t="str">
            <v>1050</v>
          </cell>
        </row>
        <row r="3170">
          <cell r="F3170" t="str">
            <v>1050</v>
          </cell>
        </row>
        <row r="3171">
          <cell r="F3171" t="str">
            <v>1050</v>
          </cell>
        </row>
        <row r="3172">
          <cell r="F3172" t="str">
            <v>1050</v>
          </cell>
        </row>
        <row r="3173">
          <cell r="F3173" t="str">
            <v>1050</v>
          </cell>
        </row>
        <row r="3174">
          <cell r="F3174" t="str">
            <v>1050</v>
          </cell>
        </row>
        <row r="3175">
          <cell r="F3175" t="str">
            <v>1050</v>
          </cell>
        </row>
        <row r="3176">
          <cell r="F3176" t="str">
            <v>1050</v>
          </cell>
        </row>
        <row r="3177">
          <cell r="F3177" t="str">
            <v>1050</v>
          </cell>
        </row>
        <row r="3178">
          <cell r="F3178" t="str">
            <v>1050</v>
          </cell>
        </row>
        <row r="3179">
          <cell r="F3179" t="str">
            <v>1050</v>
          </cell>
        </row>
        <row r="3180">
          <cell r="F3180" t="str">
            <v>1050</v>
          </cell>
        </row>
        <row r="3181">
          <cell r="F3181" t="str">
            <v>1050</v>
          </cell>
        </row>
        <row r="3182">
          <cell r="F3182" t="str">
            <v>1050</v>
          </cell>
        </row>
        <row r="3183">
          <cell r="F3183" t="str">
            <v>1050</v>
          </cell>
        </row>
        <row r="3184">
          <cell r="F3184" t="str">
            <v>1050</v>
          </cell>
        </row>
        <row r="3185">
          <cell r="F3185" t="str">
            <v>1050</v>
          </cell>
        </row>
        <row r="3186">
          <cell r="F3186" t="str">
            <v>1050</v>
          </cell>
        </row>
        <row r="3187">
          <cell r="F3187" t="str">
            <v>1050</v>
          </cell>
        </row>
        <row r="3188">
          <cell r="F3188" t="str">
            <v>1050</v>
          </cell>
        </row>
        <row r="3189">
          <cell r="F3189" t="str">
            <v>1050</v>
          </cell>
        </row>
        <row r="3190">
          <cell r="F3190" t="str">
            <v>1050</v>
          </cell>
        </row>
        <row r="3191">
          <cell r="F3191" t="str">
            <v>1050</v>
          </cell>
        </row>
        <row r="3192">
          <cell r="F3192" t="str">
            <v>1050</v>
          </cell>
        </row>
        <row r="3193">
          <cell r="F3193" t="str">
            <v>1050</v>
          </cell>
        </row>
        <row r="3194">
          <cell r="F3194" t="str">
            <v>1050</v>
          </cell>
        </row>
        <row r="3195">
          <cell r="F3195" t="str">
            <v>1050</v>
          </cell>
        </row>
        <row r="3196">
          <cell r="F3196" t="str">
            <v>1050</v>
          </cell>
        </row>
        <row r="3197">
          <cell r="F3197" t="str">
            <v>1050</v>
          </cell>
        </row>
        <row r="3198">
          <cell r="F3198" t="str">
            <v>1050</v>
          </cell>
        </row>
        <row r="3199">
          <cell r="F3199" t="str">
            <v>1050</v>
          </cell>
        </row>
        <row r="3200">
          <cell r="F3200" t="str">
            <v>1050</v>
          </cell>
        </row>
        <row r="3201">
          <cell r="F3201" t="str">
            <v>1050</v>
          </cell>
        </row>
        <row r="3202">
          <cell r="F3202" t="str">
            <v>1050</v>
          </cell>
        </row>
        <row r="3203">
          <cell r="F3203" t="str">
            <v>1050</v>
          </cell>
        </row>
        <row r="3204">
          <cell r="F3204" t="str">
            <v>1050</v>
          </cell>
        </row>
        <row r="3205">
          <cell r="F3205" t="str">
            <v>1050</v>
          </cell>
        </row>
        <row r="3206">
          <cell r="F3206" t="str">
            <v>1050</v>
          </cell>
        </row>
        <row r="3207">
          <cell r="F3207" t="str">
            <v>1050</v>
          </cell>
        </row>
        <row r="3208">
          <cell r="F3208" t="str">
            <v>1050</v>
          </cell>
        </row>
        <row r="3209">
          <cell r="F3209" t="str">
            <v>1050</v>
          </cell>
        </row>
        <row r="3210">
          <cell r="F3210" t="str">
            <v>1050</v>
          </cell>
        </row>
        <row r="3211">
          <cell r="F3211" t="str">
            <v>1050</v>
          </cell>
        </row>
        <row r="3212">
          <cell r="F3212" t="str">
            <v>1050</v>
          </cell>
        </row>
        <row r="3213">
          <cell r="F3213" t="str">
            <v>1050</v>
          </cell>
        </row>
        <row r="3214">
          <cell r="F3214" t="str">
            <v>1050</v>
          </cell>
        </row>
        <row r="3215">
          <cell r="F3215" t="str">
            <v>1050</v>
          </cell>
        </row>
        <row r="3216">
          <cell r="F3216" t="str">
            <v>1050</v>
          </cell>
        </row>
        <row r="3217">
          <cell r="F3217" t="str">
            <v>1050</v>
          </cell>
        </row>
        <row r="3218">
          <cell r="F3218" t="str">
            <v>1050</v>
          </cell>
        </row>
        <row r="3219">
          <cell r="F3219" t="str">
            <v>1050</v>
          </cell>
        </row>
        <row r="3220">
          <cell r="F3220" t="str">
            <v>1050</v>
          </cell>
        </row>
        <row r="3221">
          <cell r="F3221" t="str">
            <v>1050</v>
          </cell>
        </row>
        <row r="3222">
          <cell r="F3222" t="str">
            <v>1050</v>
          </cell>
        </row>
        <row r="3223">
          <cell r="F3223" t="str">
            <v>1050</v>
          </cell>
        </row>
        <row r="3224">
          <cell r="F3224" t="str">
            <v>1050</v>
          </cell>
        </row>
        <row r="3225">
          <cell r="F3225" t="str">
            <v>1050</v>
          </cell>
        </row>
        <row r="3226">
          <cell r="F3226" t="str">
            <v>1050</v>
          </cell>
        </row>
        <row r="3227">
          <cell r="F3227" t="str">
            <v>1050</v>
          </cell>
        </row>
        <row r="3228">
          <cell r="F3228" t="str">
            <v>1050</v>
          </cell>
        </row>
        <row r="3229">
          <cell r="F3229" t="str">
            <v>1050</v>
          </cell>
        </row>
        <row r="3230">
          <cell r="F3230" t="str">
            <v>1050</v>
          </cell>
        </row>
        <row r="3231">
          <cell r="F3231" t="str">
            <v>1050</v>
          </cell>
        </row>
        <row r="3232">
          <cell r="F3232" t="str">
            <v>1050</v>
          </cell>
        </row>
        <row r="3233">
          <cell r="F3233" t="str">
            <v>1050</v>
          </cell>
        </row>
        <row r="3234">
          <cell r="F3234" t="str">
            <v>1050</v>
          </cell>
        </row>
        <row r="3235">
          <cell r="F3235" t="str">
            <v>1050</v>
          </cell>
        </row>
        <row r="3236">
          <cell r="F3236" t="str">
            <v>1050</v>
          </cell>
        </row>
        <row r="3237">
          <cell r="F3237" t="str">
            <v>1050</v>
          </cell>
        </row>
        <row r="3238">
          <cell r="F3238" t="str">
            <v>1050</v>
          </cell>
        </row>
        <row r="3239">
          <cell r="F3239" t="str">
            <v>1050</v>
          </cell>
        </row>
        <row r="3240">
          <cell r="F3240" t="str">
            <v>1050</v>
          </cell>
        </row>
        <row r="3241">
          <cell r="F3241" t="str">
            <v>1050</v>
          </cell>
        </row>
        <row r="3242">
          <cell r="F3242" t="str">
            <v>1050</v>
          </cell>
        </row>
        <row r="3243">
          <cell r="F3243" t="str">
            <v>1050</v>
          </cell>
        </row>
        <row r="3244">
          <cell r="F3244" t="str">
            <v>1050</v>
          </cell>
        </row>
        <row r="3245">
          <cell r="F3245" t="str">
            <v>1050</v>
          </cell>
        </row>
        <row r="3246">
          <cell r="F3246" t="str">
            <v>1050</v>
          </cell>
        </row>
        <row r="3247">
          <cell r="F3247" t="str">
            <v>1050</v>
          </cell>
        </row>
        <row r="3248">
          <cell r="F3248" t="str">
            <v>1050</v>
          </cell>
        </row>
        <row r="3249">
          <cell r="F3249" t="str">
            <v>1050</v>
          </cell>
        </row>
        <row r="3250">
          <cell r="F3250" t="str">
            <v>1050</v>
          </cell>
        </row>
        <row r="3251">
          <cell r="F3251" t="str">
            <v>1050</v>
          </cell>
        </row>
        <row r="3252">
          <cell r="F3252" t="str">
            <v>1050</v>
          </cell>
        </row>
        <row r="3253">
          <cell r="F3253" t="str">
            <v>1050</v>
          </cell>
        </row>
        <row r="3254">
          <cell r="F3254" t="str">
            <v>1050</v>
          </cell>
        </row>
        <row r="3255">
          <cell r="F3255" t="str">
            <v>1050</v>
          </cell>
        </row>
        <row r="3256">
          <cell r="F3256" t="str">
            <v>1050</v>
          </cell>
        </row>
        <row r="3257">
          <cell r="F3257" t="str">
            <v>1050</v>
          </cell>
        </row>
        <row r="3258">
          <cell r="F3258" t="str">
            <v>1050</v>
          </cell>
        </row>
        <row r="3259">
          <cell r="F3259" t="str">
            <v>1050</v>
          </cell>
        </row>
        <row r="3260">
          <cell r="F3260" t="str">
            <v>1050</v>
          </cell>
        </row>
        <row r="3261">
          <cell r="F3261" t="str">
            <v>1050</v>
          </cell>
        </row>
        <row r="3262">
          <cell r="F3262" t="str">
            <v>1050</v>
          </cell>
        </row>
        <row r="3263">
          <cell r="F3263" t="str">
            <v>1050</v>
          </cell>
        </row>
        <row r="3264">
          <cell r="F3264" t="str">
            <v>1050</v>
          </cell>
        </row>
        <row r="3265">
          <cell r="F3265" t="str">
            <v>1050</v>
          </cell>
        </row>
        <row r="3266">
          <cell r="F3266" t="str">
            <v>1050</v>
          </cell>
        </row>
        <row r="3267">
          <cell r="F3267" t="str">
            <v>1050</v>
          </cell>
        </row>
        <row r="3268">
          <cell r="F3268" t="str">
            <v>1050</v>
          </cell>
        </row>
        <row r="3269">
          <cell r="F3269" t="str">
            <v>1050</v>
          </cell>
        </row>
        <row r="3270">
          <cell r="F3270" t="str">
            <v>1050</v>
          </cell>
        </row>
        <row r="3271">
          <cell r="F3271" t="str">
            <v>1050</v>
          </cell>
        </row>
        <row r="3272">
          <cell r="F3272" t="str">
            <v>1050</v>
          </cell>
        </row>
        <row r="3273">
          <cell r="F3273" t="str">
            <v>1050</v>
          </cell>
        </row>
        <row r="3274">
          <cell r="F3274" t="str">
            <v>1050</v>
          </cell>
        </row>
        <row r="3275">
          <cell r="F3275" t="str">
            <v>1050</v>
          </cell>
        </row>
        <row r="3276">
          <cell r="F3276" t="str">
            <v>1050</v>
          </cell>
        </row>
        <row r="3277">
          <cell r="F3277" t="str">
            <v>1050</v>
          </cell>
        </row>
        <row r="3278">
          <cell r="F3278" t="str">
            <v>1050</v>
          </cell>
        </row>
        <row r="3279">
          <cell r="F3279" t="str">
            <v>1050</v>
          </cell>
        </row>
        <row r="3280">
          <cell r="F3280" t="str">
            <v>1050</v>
          </cell>
        </row>
        <row r="3281">
          <cell r="F3281" t="str">
            <v>1050</v>
          </cell>
        </row>
        <row r="3282">
          <cell r="F3282" t="str">
            <v>1050</v>
          </cell>
        </row>
        <row r="3283">
          <cell r="F3283" t="str">
            <v>1050</v>
          </cell>
        </row>
        <row r="3284">
          <cell r="F3284" t="str">
            <v>1050</v>
          </cell>
        </row>
        <row r="3285">
          <cell r="F3285" t="str">
            <v>1050</v>
          </cell>
        </row>
        <row r="3286">
          <cell r="F3286" t="str">
            <v>1050</v>
          </cell>
        </row>
        <row r="3287">
          <cell r="F3287" t="str">
            <v>1050</v>
          </cell>
        </row>
        <row r="3288">
          <cell r="F3288" t="str">
            <v>1050</v>
          </cell>
        </row>
        <row r="3289">
          <cell r="F3289" t="str">
            <v>1050</v>
          </cell>
        </row>
        <row r="3290">
          <cell r="F3290" t="str">
            <v>1050</v>
          </cell>
        </row>
        <row r="3291">
          <cell r="F3291" t="str">
            <v>1050</v>
          </cell>
        </row>
        <row r="3292">
          <cell r="F3292" t="str">
            <v>1050</v>
          </cell>
        </row>
        <row r="3293">
          <cell r="F3293" t="str">
            <v>1050</v>
          </cell>
        </row>
        <row r="3294">
          <cell r="F3294" t="str">
            <v>1050</v>
          </cell>
        </row>
        <row r="3295">
          <cell r="F3295" t="str">
            <v>1050</v>
          </cell>
        </row>
        <row r="3296">
          <cell r="F3296" t="str">
            <v>1050</v>
          </cell>
        </row>
        <row r="3297">
          <cell r="F3297" t="str">
            <v>1050</v>
          </cell>
        </row>
        <row r="3298">
          <cell r="F3298" t="str">
            <v>1050</v>
          </cell>
        </row>
        <row r="3299">
          <cell r="F3299" t="str">
            <v>1050</v>
          </cell>
        </row>
        <row r="3300">
          <cell r="F3300" t="str">
            <v>1050</v>
          </cell>
        </row>
        <row r="3301">
          <cell r="F3301" t="str">
            <v>1050</v>
          </cell>
        </row>
        <row r="3302">
          <cell r="F3302" t="str">
            <v>1050</v>
          </cell>
        </row>
        <row r="3303">
          <cell r="F3303" t="str">
            <v>1050</v>
          </cell>
        </row>
        <row r="3304">
          <cell r="F3304" t="str">
            <v>1050</v>
          </cell>
        </row>
        <row r="3305">
          <cell r="F3305" t="str">
            <v>1050</v>
          </cell>
        </row>
        <row r="3306">
          <cell r="F3306" t="str">
            <v>1050</v>
          </cell>
        </row>
        <row r="3307">
          <cell r="F3307" t="str">
            <v>1050</v>
          </cell>
        </row>
        <row r="3308">
          <cell r="F3308" t="str">
            <v>1050</v>
          </cell>
        </row>
        <row r="3309">
          <cell r="F3309" t="str">
            <v>1050</v>
          </cell>
        </row>
        <row r="3310">
          <cell r="F3310" t="str">
            <v>1050</v>
          </cell>
        </row>
        <row r="3311">
          <cell r="F3311" t="str">
            <v>1050</v>
          </cell>
        </row>
        <row r="3312">
          <cell r="F3312" t="str">
            <v>1050</v>
          </cell>
        </row>
        <row r="3313">
          <cell r="F3313" t="str">
            <v>1050</v>
          </cell>
        </row>
        <row r="3314">
          <cell r="F3314" t="str">
            <v>1050</v>
          </cell>
        </row>
        <row r="3315">
          <cell r="F3315" t="str">
            <v>1050</v>
          </cell>
        </row>
        <row r="3316">
          <cell r="F3316" t="str">
            <v>1050</v>
          </cell>
        </row>
        <row r="3317">
          <cell r="F3317" t="str">
            <v>1050</v>
          </cell>
        </row>
        <row r="3318">
          <cell r="F3318" t="str">
            <v>1050</v>
          </cell>
        </row>
        <row r="3319">
          <cell r="F3319" t="str">
            <v>1050</v>
          </cell>
        </row>
        <row r="3320">
          <cell r="F3320" t="str">
            <v>1050</v>
          </cell>
        </row>
        <row r="3321">
          <cell r="F3321" t="str">
            <v>1050</v>
          </cell>
        </row>
        <row r="3322">
          <cell r="F3322" t="str">
            <v>1050</v>
          </cell>
        </row>
        <row r="3323">
          <cell r="F3323" t="str">
            <v>1050</v>
          </cell>
        </row>
        <row r="3324">
          <cell r="F3324" t="str">
            <v>1050</v>
          </cell>
        </row>
        <row r="3325">
          <cell r="F3325" t="str">
            <v>1050</v>
          </cell>
        </row>
        <row r="3326">
          <cell r="F3326" t="str">
            <v>1050</v>
          </cell>
        </row>
        <row r="3327">
          <cell r="F3327" t="str">
            <v>1050</v>
          </cell>
        </row>
        <row r="3328">
          <cell r="F3328" t="str">
            <v>1050</v>
          </cell>
        </row>
        <row r="3329">
          <cell r="F3329" t="str">
            <v>1050</v>
          </cell>
        </row>
        <row r="3330">
          <cell r="F3330" t="str">
            <v>1050</v>
          </cell>
        </row>
        <row r="3331">
          <cell r="F3331" t="str">
            <v>1050</v>
          </cell>
        </row>
        <row r="3332">
          <cell r="F3332" t="str">
            <v>1050</v>
          </cell>
        </row>
        <row r="3333">
          <cell r="F3333" t="str">
            <v>1050</v>
          </cell>
        </row>
        <row r="3334">
          <cell r="F3334" t="str">
            <v>1050</v>
          </cell>
        </row>
        <row r="3335">
          <cell r="F3335" t="str">
            <v>1050</v>
          </cell>
        </row>
        <row r="3336">
          <cell r="F3336" t="str">
            <v>1050</v>
          </cell>
        </row>
        <row r="3337">
          <cell r="F3337" t="str">
            <v>1050</v>
          </cell>
        </row>
        <row r="3338">
          <cell r="F3338" t="str">
            <v>1050</v>
          </cell>
        </row>
        <row r="3339">
          <cell r="F3339" t="str">
            <v>1050</v>
          </cell>
        </row>
        <row r="3340">
          <cell r="F3340" t="str">
            <v>1050</v>
          </cell>
        </row>
        <row r="3341">
          <cell r="F3341" t="str">
            <v>1050</v>
          </cell>
        </row>
        <row r="3342">
          <cell r="F3342" t="str">
            <v>1050</v>
          </cell>
        </row>
        <row r="3343">
          <cell r="F3343" t="str">
            <v>1050</v>
          </cell>
        </row>
        <row r="3344">
          <cell r="F3344" t="str">
            <v>1050</v>
          </cell>
        </row>
        <row r="3345">
          <cell r="F3345" t="str">
            <v>1050</v>
          </cell>
        </row>
        <row r="3346">
          <cell r="F3346" t="str">
            <v>1050</v>
          </cell>
        </row>
        <row r="3347">
          <cell r="F3347" t="str">
            <v>1050</v>
          </cell>
        </row>
        <row r="3348">
          <cell r="F3348" t="str">
            <v>1050</v>
          </cell>
        </row>
        <row r="3349">
          <cell r="F3349" t="str">
            <v>1050</v>
          </cell>
        </row>
        <row r="3350">
          <cell r="F3350" t="str">
            <v>1050</v>
          </cell>
        </row>
        <row r="3351">
          <cell r="F3351" t="str">
            <v>1050</v>
          </cell>
        </row>
        <row r="3352">
          <cell r="F3352" t="str">
            <v>1050</v>
          </cell>
        </row>
        <row r="3353">
          <cell r="F3353" t="str">
            <v>1050</v>
          </cell>
        </row>
        <row r="3354">
          <cell r="F3354" t="str">
            <v>1050</v>
          </cell>
        </row>
        <row r="3355">
          <cell r="F3355" t="str">
            <v>1050</v>
          </cell>
        </row>
        <row r="3356">
          <cell r="F3356" t="str">
            <v>1050</v>
          </cell>
        </row>
        <row r="3357">
          <cell r="F3357" t="str">
            <v>1050</v>
          </cell>
        </row>
        <row r="3358">
          <cell r="F3358" t="str">
            <v>1050</v>
          </cell>
        </row>
        <row r="3359">
          <cell r="F3359" t="str">
            <v>1050</v>
          </cell>
        </row>
        <row r="3360">
          <cell r="F3360" t="str">
            <v>1050</v>
          </cell>
        </row>
        <row r="3361">
          <cell r="F3361" t="str">
            <v>1050</v>
          </cell>
        </row>
        <row r="3362">
          <cell r="F3362" t="str">
            <v>1050</v>
          </cell>
        </row>
        <row r="3363">
          <cell r="F3363" t="str">
            <v>1050</v>
          </cell>
        </row>
        <row r="3364">
          <cell r="F3364" t="str">
            <v>1050</v>
          </cell>
        </row>
        <row r="3365">
          <cell r="F3365" t="str">
            <v>1050</v>
          </cell>
        </row>
        <row r="3366">
          <cell r="F3366" t="str">
            <v>1050</v>
          </cell>
        </row>
        <row r="3367">
          <cell r="F3367" t="str">
            <v>1050</v>
          </cell>
        </row>
        <row r="3368">
          <cell r="F3368" t="str">
            <v>1050</v>
          </cell>
        </row>
        <row r="3369">
          <cell r="F3369" t="str">
            <v>1050</v>
          </cell>
        </row>
        <row r="3370">
          <cell r="F3370" t="str">
            <v>1050</v>
          </cell>
        </row>
        <row r="3371">
          <cell r="F3371" t="str">
            <v>1050</v>
          </cell>
        </row>
        <row r="3372">
          <cell r="F3372" t="str">
            <v>1050</v>
          </cell>
        </row>
        <row r="3373">
          <cell r="F3373" t="str">
            <v>1050</v>
          </cell>
        </row>
        <row r="3374">
          <cell r="F3374" t="str">
            <v>1050</v>
          </cell>
        </row>
        <row r="3375">
          <cell r="F3375" t="str">
            <v>1050</v>
          </cell>
        </row>
        <row r="3376">
          <cell r="F3376" t="str">
            <v>1050</v>
          </cell>
        </row>
        <row r="3377">
          <cell r="F3377" t="str">
            <v>1050</v>
          </cell>
        </row>
        <row r="3378">
          <cell r="F3378" t="str">
            <v>1050</v>
          </cell>
        </row>
        <row r="3379">
          <cell r="F3379" t="str">
            <v>1050</v>
          </cell>
        </row>
        <row r="3380">
          <cell r="F3380" t="str">
            <v>1050</v>
          </cell>
        </row>
        <row r="3381">
          <cell r="F3381" t="str">
            <v>1050</v>
          </cell>
        </row>
        <row r="3382">
          <cell r="F3382" t="str">
            <v>1050</v>
          </cell>
        </row>
        <row r="3383">
          <cell r="F3383" t="str">
            <v>1050</v>
          </cell>
        </row>
        <row r="3384">
          <cell r="F3384" t="str">
            <v>1050</v>
          </cell>
        </row>
        <row r="3385">
          <cell r="F3385" t="str">
            <v>1050</v>
          </cell>
        </row>
        <row r="3386">
          <cell r="F3386" t="str">
            <v>1050</v>
          </cell>
        </row>
        <row r="3387">
          <cell r="F3387" t="str">
            <v>1050</v>
          </cell>
        </row>
        <row r="3388">
          <cell r="F3388" t="str">
            <v>1050</v>
          </cell>
        </row>
        <row r="3389">
          <cell r="F3389" t="str">
            <v>1050</v>
          </cell>
        </row>
        <row r="3390">
          <cell r="F3390" t="str">
            <v>1050</v>
          </cell>
        </row>
        <row r="3391">
          <cell r="F3391" t="str">
            <v>1050</v>
          </cell>
        </row>
        <row r="3392">
          <cell r="F3392" t="str">
            <v>1050</v>
          </cell>
        </row>
        <row r="3393">
          <cell r="F3393" t="str">
            <v>1050</v>
          </cell>
        </row>
        <row r="3394">
          <cell r="F3394" t="str">
            <v>1050</v>
          </cell>
        </row>
        <row r="3395">
          <cell r="F3395" t="str">
            <v>1050</v>
          </cell>
        </row>
        <row r="3396">
          <cell r="F3396" t="str">
            <v>1050</v>
          </cell>
        </row>
        <row r="3397">
          <cell r="F3397" t="str">
            <v>1050</v>
          </cell>
        </row>
        <row r="3398">
          <cell r="F3398" t="str">
            <v>1050</v>
          </cell>
        </row>
        <row r="3399">
          <cell r="F3399" t="str">
            <v>1050</v>
          </cell>
        </row>
        <row r="3400">
          <cell r="F3400" t="str">
            <v>1050</v>
          </cell>
        </row>
        <row r="3401">
          <cell r="F3401" t="str">
            <v>1050</v>
          </cell>
        </row>
        <row r="3402">
          <cell r="F3402" t="str">
            <v>1050</v>
          </cell>
        </row>
        <row r="3403">
          <cell r="F3403" t="str">
            <v>1050</v>
          </cell>
        </row>
        <row r="3404">
          <cell r="F3404" t="str">
            <v>1050</v>
          </cell>
        </row>
        <row r="3405">
          <cell r="F3405" t="str">
            <v>1050</v>
          </cell>
        </row>
        <row r="3406">
          <cell r="F3406" t="str">
            <v>1050</v>
          </cell>
        </row>
        <row r="3407">
          <cell r="F3407" t="str">
            <v>1050</v>
          </cell>
        </row>
        <row r="3408">
          <cell r="F3408" t="str">
            <v>1050</v>
          </cell>
        </row>
        <row r="3409">
          <cell r="F3409" t="str">
            <v>1070</v>
          </cell>
        </row>
        <row r="3410">
          <cell r="F3410" t="str">
            <v>1070</v>
          </cell>
        </row>
        <row r="3411">
          <cell r="F3411" t="str">
            <v>1070</v>
          </cell>
        </row>
        <row r="3412">
          <cell r="F3412" t="str">
            <v>1070</v>
          </cell>
        </row>
        <row r="3413">
          <cell r="F3413" t="str">
            <v>1070</v>
          </cell>
        </row>
        <row r="3414">
          <cell r="F3414" t="str">
            <v>1070</v>
          </cell>
        </row>
        <row r="3415">
          <cell r="F3415" t="str">
            <v>1070</v>
          </cell>
        </row>
        <row r="3416">
          <cell r="F3416" t="str">
            <v>1070</v>
          </cell>
        </row>
        <row r="3417">
          <cell r="F3417" t="str">
            <v>1080</v>
          </cell>
        </row>
        <row r="3418">
          <cell r="F3418" t="str">
            <v>1080</v>
          </cell>
        </row>
        <row r="3419">
          <cell r="F3419" t="str">
            <v>1080</v>
          </cell>
        </row>
        <row r="3420">
          <cell r="F3420" t="str">
            <v>1080</v>
          </cell>
        </row>
        <row r="3421">
          <cell r="F3421" t="str">
            <v>1080</v>
          </cell>
        </row>
        <row r="3422">
          <cell r="F3422" t="str">
            <v>1080</v>
          </cell>
        </row>
        <row r="3423">
          <cell r="F3423" t="str">
            <v>1080</v>
          </cell>
        </row>
        <row r="3424">
          <cell r="F3424" t="str">
            <v>1080</v>
          </cell>
        </row>
        <row r="3425">
          <cell r="F3425" t="str">
            <v>1080</v>
          </cell>
        </row>
        <row r="3426">
          <cell r="F3426" t="str">
            <v>1080</v>
          </cell>
        </row>
        <row r="3427">
          <cell r="F3427" t="str">
            <v>1080</v>
          </cell>
        </row>
        <row r="3428">
          <cell r="F3428" t="str">
            <v>1080</v>
          </cell>
        </row>
        <row r="3429">
          <cell r="F3429" t="str">
            <v>1080</v>
          </cell>
        </row>
        <row r="3430">
          <cell r="F3430" t="str">
            <v>1080</v>
          </cell>
        </row>
        <row r="3431">
          <cell r="F3431" t="str">
            <v>1090</v>
          </cell>
        </row>
        <row r="3432">
          <cell r="F3432" t="str">
            <v>1090</v>
          </cell>
        </row>
        <row r="3433">
          <cell r="F3433" t="str">
            <v>1090</v>
          </cell>
        </row>
        <row r="3434">
          <cell r="F3434" t="str">
            <v>1090</v>
          </cell>
        </row>
        <row r="3435">
          <cell r="F3435" t="str">
            <v>1090</v>
          </cell>
        </row>
        <row r="3436">
          <cell r="F3436" t="str">
            <v>1090</v>
          </cell>
        </row>
        <row r="3437">
          <cell r="F3437" t="str">
            <v>1090</v>
          </cell>
        </row>
        <row r="3438">
          <cell r="F3438" t="str">
            <v>1090</v>
          </cell>
        </row>
        <row r="3439">
          <cell r="F3439" t="str">
            <v>1090</v>
          </cell>
        </row>
        <row r="3440">
          <cell r="F3440" t="str">
            <v>1090</v>
          </cell>
        </row>
        <row r="3441">
          <cell r="F3441" t="str">
            <v>1090</v>
          </cell>
        </row>
        <row r="3442">
          <cell r="F3442" t="str">
            <v>1090</v>
          </cell>
        </row>
        <row r="3443">
          <cell r="F3443" t="str">
            <v>1090</v>
          </cell>
        </row>
        <row r="3444">
          <cell r="F3444" t="str">
            <v>1090</v>
          </cell>
        </row>
        <row r="3445">
          <cell r="F3445" t="str">
            <v>1090</v>
          </cell>
        </row>
        <row r="3446">
          <cell r="F3446" t="str">
            <v>1120</v>
          </cell>
        </row>
        <row r="3447">
          <cell r="F3447" t="str">
            <v>1120</v>
          </cell>
        </row>
        <row r="3448">
          <cell r="F3448" t="str">
            <v>1120</v>
          </cell>
        </row>
        <row r="3449">
          <cell r="F3449" t="str">
            <v>1000</v>
          </cell>
        </row>
        <row r="3450">
          <cell r="F3450" t="str">
            <v>1000</v>
          </cell>
        </row>
        <row r="3451">
          <cell r="F3451" t="str">
            <v>1000</v>
          </cell>
        </row>
        <row r="3452">
          <cell r="F3452" t="str">
            <v>1000</v>
          </cell>
        </row>
        <row r="3453">
          <cell r="F3453" t="str">
            <v>1000</v>
          </cell>
        </row>
        <row r="3454">
          <cell r="F3454" t="str">
            <v>1000</v>
          </cell>
        </row>
        <row r="3455">
          <cell r="F3455" t="str">
            <v>1000</v>
          </cell>
        </row>
        <row r="3456">
          <cell r="F3456" t="str">
            <v>1000</v>
          </cell>
        </row>
        <row r="3457">
          <cell r="F3457" t="str">
            <v>1000</v>
          </cell>
        </row>
        <row r="3458">
          <cell r="F3458" t="str">
            <v>1000</v>
          </cell>
        </row>
        <row r="3459">
          <cell r="F3459" t="str">
            <v>1000</v>
          </cell>
        </row>
        <row r="3460">
          <cell r="F3460" t="str">
            <v>1000</v>
          </cell>
        </row>
        <row r="3461">
          <cell r="F3461" t="str">
            <v>1000</v>
          </cell>
        </row>
        <row r="3462">
          <cell r="F3462" t="str">
            <v>1000</v>
          </cell>
        </row>
        <row r="3463">
          <cell r="F3463" t="str">
            <v>1000</v>
          </cell>
        </row>
        <row r="3464">
          <cell r="F3464" t="str">
            <v>1000</v>
          </cell>
        </row>
        <row r="3465">
          <cell r="F3465" t="str">
            <v>1000</v>
          </cell>
        </row>
        <row r="3466">
          <cell r="F3466" t="str">
            <v>1000</v>
          </cell>
        </row>
        <row r="3467">
          <cell r="F3467" t="str">
            <v>1000</v>
          </cell>
        </row>
        <row r="3468">
          <cell r="F3468" t="str">
            <v>1000</v>
          </cell>
        </row>
        <row r="3469">
          <cell r="F3469" t="str">
            <v>1000</v>
          </cell>
        </row>
        <row r="3470">
          <cell r="F3470" t="str">
            <v>1000</v>
          </cell>
        </row>
        <row r="3471">
          <cell r="F3471" t="str">
            <v>1000</v>
          </cell>
        </row>
        <row r="3472">
          <cell r="F3472" t="str">
            <v>1000</v>
          </cell>
        </row>
        <row r="3473">
          <cell r="F3473" t="str">
            <v>1000</v>
          </cell>
        </row>
        <row r="3474">
          <cell r="F3474" t="str">
            <v>1000</v>
          </cell>
        </row>
        <row r="3475">
          <cell r="F3475" t="str">
            <v>1000</v>
          </cell>
        </row>
        <row r="3476">
          <cell r="F3476" t="str">
            <v>1000</v>
          </cell>
        </row>
        <row r="3477">
          <cell r="F3477" t="str">
            <v>1000</v>
          </cell>
        </row>
        <row r="3478">
          <cell r="F3478" t="str">
            <v>1000</v>
          </cell>
        </row>
        <row r="3479">
          <cell r="F3479" t="str">
            <v>1000</v>
          </cell>
        </row>
        <row r="3480">
          <cell r="F3480" t="str">
            <v>1000</v>
          </cell>
        </row>
        <row r="3481">
          <cell r="F3481" t="str">
            <v>1000</v>
          </cell>
        </row>
        <row r="3482">
          <cell r="F3482" t="str">
            <v>1000</v>
          </cell>
        </row>
        <row r="3483">
          <cell r="F3483" t="str">
            <v>1000</v>
          </cell>
        </row>
        <row r="3484">
          <cell r="F3484" t="str">
            <v>1000</v>
          </cell>
        </row>
        <row r="3485">
          <cell r="F3485" t="str">
            <v>1000</v>
          </cell>
        </row>
        <row r="3486">
          <cell r="F3486" t="str">
            <v>1000</v>
          </cell>
        </row>
        <row r="3487">
          <cell r="F3487" t="str">
            <v>1000</v>
          </cell>
        </row>
        <row r="3488">
          <cell r="F3488" t="str">
            <v>1000</v>
          </cell>
        </row>
        <row r="3489">
          <cell r="F3489" t="str">
            <v>1000</v>
          </cell>
        </row>
        <row r="3490">
          <cell r="F3490" t="str">
            <v>1000</v>
          </cell>
        </row>
        <row r="3491">
          <cell r="F3491" t="str">
            <v>1000</v>
          </cell>
        </row>
        <row r="3492">
          <cell r="F3492" t="str">
            <v>1000</v>
          </cell>
        </row>
        <row r="3493">
          <cell r="F3493" t="str">
            <v>1000</v>
          </cell>
        </row>
        <row r="3494">
          <cell r="F3494" t="str">
            <v>1000</v>
          </cell>
        </row>
        <row r="3495">
          <cell r="F3495" t="str">
            <v>1000</v>
          </cell>
        </row>
        <row r="3496">
          <cell r="F3496" t="str">
            <v>1000</v>
          </cell>
        </row>
        <row r="3497">
          <cell r="F3497" t="str">
            <v>1000</v>
          </cell>
        </row>
        <row r="3498">
          <cell r="F3498" t="str">
            <v>1000</v>
          </cell>
        </row>
        <row r="3499">
          <cell r="F3499" t="str">
            <v>1000</v>
          </cell>
        </row>
        <row r="3500">
          <cell r="F3500" t="str">
            <v>1000</v>
          </cell>
        </row>
        <row r="3501">
          <cell r="F3501" t="str">
            <v>1000</v>
          </cell>
        </row>
        <row r="3502">
          <cell r="F3502" t="str">
            <v>1000</v>
          </cell>
        </row>
        <row r="3503">
          <cell r="F3503" t="str">
            <v>1000</v>
          </cell>
        </row>
        <row r="3504">
          <cell r="F3504" t="str">
            <v>1000</v>
          </cell>
        </row>
        <row r="3505">
          <cell r="F3505" t="str">
            <v>1000</v>
          </cell>
        </row>
        <row r="3506">
          <cell r="F3506" t="str">
            <v>1000</v>
          </cell>
        </row>
        <row r="3507">
          <cell r="F3507" t="str">
            <v>1000</v>
          </cell>
        </row>
        <row r="3508">
          <cell r="F3508" t="str">
            <v>1000</v>
          </cell>
        </row>
        <row r="3509">
          <cell r="F3509" t="str">
            <v>1000</v>
          </cell>
        </row>
        <row r="3510">
          <cell r="F3510" t="str">
            <v>1000</v>
          </cell>
        </row>
        <row r="3511">
          <cell r="F3511" t="str">
            <v>1000</v>
          </cell>
        </row>
        <row r="3512">
          <cell r="F3512" t="str">
            <v>1000</v>
          </cell>
        </row>
        <row r="3513">
          <cell r="F3513" t="str">
            <v>1000</v>
          </cell>
        </row>
        <row r="3514">
          <cell r="F3514" t="str">
            <v>1000</v>
          </cell>
        </row>
        <row r="3515">
          <cell r="F3515" t="str">
            <v>1000</v>
          </cell>
        </row>
        <row r="3516">
          <cell r="F3516" t="str">
            <v>1000</v>
          </cell>
        </row>
        <row r="3517">
          <cell r="F3517" t="str">
            <v>1000</v>
          </cell>
        </row>
        <row r="3518">
          <cell r="F3518" t="str">
            <v>1000</v>
          </cell>
        </row>
        <row r="3519">
          <cell r="F3519" t="str">
            <v>1000</v>
          </cell>
        </row>
        <row r="3520">
          <cell r="F3520" t="str">
            <v>1000</v>
          </cell>
        </row>
        <row r="3521">
          <cell r="F3521" t="str">
            <v>1000</v>
          </cell>
        </row>
        <row r="3522">
          <cell r="F3522" t="str">
            <v>1000</v>
          </cell>
        </row>
        <row r="3523">
          <cell r="F3523" t="str">
            <v>1000</v>
          </cell>
        </row>
        <row r="3524">
          <cell r="F3524" t="str">
            <v>1000</v>
          </cell>
        </row>
        <row r="3525">
          <cell r="F3525" t="str">
            <v>1000</v>
          </cell>
        </row>
        <row r="3526">
          <cell r="F3526" t="str">
            <v>1000</v>
          </cell>
        </row>
        <row r="3527">
          <cell r="F3527" t="str">
            <v>1000</v>
          </cell>
        </row>
        <row r="3528">
          <cell r="F3528" t="str">
            <v>1000</v>
          </cell>
        </row>
        <row r="3529">
          <cell r="F3529" t="str">
            <v>1001</v>
          </cell>
        </row>
        <row r="3530">
          <cell r="F3530" t="str">
            <v>1001</v>
          </cell>
        </row>
        <row r="3531">
          <cell r="F3531" t="str">
            <v>1001</v>
          </cell>
        </row>
        <row r="3532">
          <cell r="F3532" t="str">
            <v>1001</v>
          </cell>
        </row>
        <row r="3533">
          <cell r="F3533" t="str">
            <v>1001</v>
          </cell>
        </row>
        <row r="3534">
          <cell r="F3534" t="str">
            <v>1001</v>
          </cell>
        </row>
        <row r="3535">
          <cell r="F3535" t="str">
            <v>1001</v>
          </cell>
        </row>
        <row r="3536">
          <cell r="F3536" t="str">
            <v>1001</v>
          </cell>
        </row>
        <row r="3537">
          <cell r="F3537" t="str">
            <v>1001</v>
          </cell>
        </row>
        <row r="3538">
          <cell r="F3538" t="str">
            <v>1001</v>
          </cell>
        </row>
        <row r="3539">
          <cell r="F3539" t="str">
            <v>1001</v>
          </cell>
        </row>
        <row r="3540">
          <cell r="F3540" t="str">
            <v>1001</v>
          </cell>
        </row>
        <row r="3541">
          <cell r="F3541" t="str">
            <v>1001</v>
          </cell>
        </row>
        <row r="3542">
          <cell r="F3542" t="str">
            <v>1080</v>
          </cell>
        </row>
        <row r="3543">
          <cell r="F3543" t="str">
            <v>1080</v>
          </cell>
        </row>
        <row r="3544">
          <cell r="F3544" t="str">
            <v>1080</v>
          </cell>
        </row>
        <row r="3545">
          <cell r="F3545" t="str">
            <v>2000</v>
          </cell>
        </row>
        <row r="3546">
          <cell r="F3546" t="str">
            <v>2000</v>
          </cell>
        </row>
        <row r="3547">
          <cell r="F3547" t="str">
            <v>2000</v>
          </cell>
        </row>
        <row r="3548">
          <cell r="F3548" t="str">
            <v>2000</v>
          </cell>
        </row>
        <row r="3549">
          <cell r="F3549" t="str">
            <v>2000</v>
          </cell>
        </row>
        <row r="3550">
          <cell r="F3550" t="str">
            <v>2000</v>
          </cell>
        </row>
        <row r="3551">
          <cell r="F3551" t="str">
            <v>2000</v>
          </cell>
        </row>
        <row r="3552">
          <cell r="F3552" t="str">
            <v>2000</v>
          </cell>
        </row>
        <row r="3553">
          <cell r="F3553" t="str">
            <v>2100</v>
          </cell>
        </row>
        <row r="3554">
          <cell r="F3554" t="str">
            <v>2100</v>
          </cell>
        </row>
        <row r="3555">
          <cell r="F3555" t="str">
            <v>2100</v>
          </cell>
        </row>
        <row r="3556">
          <cell r="F3556" t="str">
            <v>2100</v>
          </cell>
        </row>
        <row r="3557">
          <cell r="F3557" t="str">
            <v>2100</v>
          </cell>
        </row>
        <row r="3558">
          <cell r="F3558" t="str">
            <v>2100</v>
          </cell>
        </row>
        <row r="3559">
          <cell r="F3559" t="str">
            <v>2100</v>
          </cell>
        </row>
        <row r="3560">
          <cell r="F3560" t="str">
            <v>2100</v>
          </cell>
        </row>
        <row r="3561">
          <cell r="F3561" t="str">
            <v>2100</v>
          </cell>
        </row>
        <row r="3562">
          <cell r="F3562" t="str">
            <v>2100</v>
          </cell>
        </row>
        <row r="3563">
          <cell r="F3563" t="str">
            <v>2100</v>
          </cell>
        </row>
        <row r="3564">
          <cell r="F3564" t="str">
            <v>2100</v>
          </cell>
        </row>
        <row r="3565">
          <cell r="F3565" t="str">
            <v>2100</v>
          </cell>
        </row>
        <row r="3566">
          <cell r="F3566" t="str">
            <v>2100</v>
          </cell>
        </row>
        <row r="3567">
          <cell r="F3567" t="str">
            <v>2100</v>
          </cell>
        </row>
        <row r="3568">
          <cell r="F3568" t="str">
            <v>2100</v>
          </cell>
        </row>
        <row r="3569">
          <cell r="F3569" t="str">
            <v>2100</v>
          </cell>
        </row>
        <row r="3570">
          <cell r="F3570" t="str">
            <v>2100</v>
          </cell>
        </row>
        <row r="3571">
          <cell r="F3571" t="str">
            <v>2100</v>
          </cell>
        </row>
        <row r="3572">
          <cell r="F3572" t="str">
            <v>2100</v>
          </cell>
        </row>
        <row r="3573">
          <cell r="F3573" t="str">
            <v>2100</v>
          </cell>
        </row>
        <row r="3574">
          <cell r="F3574" t="str">
            <v>2100</v>
          </cell>
        </row>
        <row r="3575">
          <cell r="F3575" t="str">
            <v>2100</v>
          </cell>
        </row>
        <row r="3576">
          <cell r="F3576" t="str">
            <v>2100</v>
          </cell>
        </row>
        <row r="3577">
          <cell r="F3577" t="str">
            <v>2100</v>
          </cell>
        </row>
        <row r="3578">
          <cell r="F3578" t="str">
            <v>2100</v>
          </cell>
        </row>
        <row r="3579">
          <cell r="F3579" t="str">
            <v>2100</v>
          </cell>
        </row>
        <row r="3580">
          <cell r="F3580" t="str">
            <v>2100</v>
          </cell>
        </row>
        <row r="3581">
          <cell r="F3581" t="str">
            <v>2100</v>
          </cell>
        </row>
        <row r="3582">
          <cell r="F3582" t="str">
            <v>2100</v>
          </cell>
        </row>
        <row r="3583">
          <cell r="F3583" t="str">
            <v>2100</v>
          </cell>
        </row>
        <row r="3584">
          <cell r="F3584" t="str">
            <v>2100</v>
          </cell>
        </row>
        <row r="3585">
          <cell r="F3585" t="str">
            <v>2100</v>
          </cell>
        </row>
        <row r="3586">
          <cell r="F3586" t="str">
            <v>2100</v>
          </cell>
        </row>
        <row r="3587">
          <cell r="F3587" t="str">
            <v>2100</v>
          </cell>
        </row>
        <row r="3588">
          <cell r="F3588" t="str">
            <v>2100</v>
          </cell>
        </row>
        <row r="3589">
          <cell r="F3589" t="str">
            <v>2100</v>
          </cell>
        </row>
        <row r="3590">
          <cell r="F3590" t="str">
            <v>2100</v>
          </cell>
        </row>
        <row r="3591">
          <cell r="F3591" t="str">
            <v>2100</v>
          </cell>
        </row>
        <row r="3592">
          <cell r="F3592" t="str">
            <v>2100</v>
          </cell>
        </row>
        <row r="3593">
          <cell r="F3593" t="str">
            <v>2100</v>
          </cell>
        </row>
        <row r="3594">
          <cell r="F3594" t="str">
            <v>2100</v>
          </cell>
        </row>
        <row r="3595">
          <cell r="F3595" t="str">
            <v>2100</v>
          </cell>
        </row>
        <row r="3596">
          <cell r="F3596" t="str">
            <v>2100</v>
          </cell>
        </row>
        <row r="3597">
          <cell r="F3597" t="str">
            <v>2100</v>
          </cell>
        </row>
        <row r="3598">
          <cell r="F3598" t="str">
            <v>2100</v>
          </cell>
        </row>
        <row r="3599">
          <cell r="F3599" t="str">
            <v>2100</v>
          </cell>
        </row>
        <row r="3600">
          <cell r="F3600" t="str">
            <v>2100</v>
          </cell>
        </row>
        <row r="3601">
          <cell r="F3601" t="str">
            <v>2100</v>
          </cell>
        </row>
        <row r="3602">
          <cell r="F3602" t="str">
            <v>2100</v>
          </cell>
        </row>
        <row r="3603">
          <cell r="F3603" t="str">
            <v>2100</v>
          </cell>
        </row>
        <row r="3604">
          <cell r="F3604" t="str">
            <v>2100</v>
          </cell>
        </row>
        <row r="3605">
          <cell r="F3605" t="str">
            <v>2100</v>
          </cell>
        </row>
        <row r="3606">
          <cell r="F3606" t="str">
            <v>2100</v>
          </cell>
        </row>
        <row r="3607">
          <cell r="F3607" t="str">
            <v>2100</v>
          </cell>
        </row>
        <row r="3608">
          <cell r="F3608" t="str">
            <v>2100</v>
          </cell>
        </row>
        <row r="3609">
          <cell r="F3609" t="str">
            <v>2100</v>
          </cell>
        </row>
        <row r="3610">
          <cell r="F3610" t="str">
            <v>2100</v>
          </cell>
        </row>
        <row r="3611">
          <cell r="F3611" t="str">
            <v>2100</v>
          </cell>
        </row>
        <row r="3612">
          <cell r="F3612" t="str">
            <v>2100</v>
          </cell>
        </row>
        <row r="3613">
          <cell r="F3613" t="str">
            <v>2100</v>
          </cell>
        </row>
        <row r="3614">
          <cell r="F3614" t="str">
            <v>2100</v>
          </cell>
        </row>
        <row r="3615">
          <cell r="F3615" t="str">
            <v>2100</v>
          </cell>
        </row>
        <row r="3616">
          <cell r="F3616" t="str">
            <v>2100</v>
          </cell>
        </row>
        <row r="3617">
          <cell r="F3617" t="str">
            <v>2100</v>
          </cell>
        </row>
        <row r="3618">
          <cell r="F3618" t="str">
            <v>2100</v>
          </cell>
        </row>
        <row r="3619">
          <cell r="F3619" t="str">
            <v>2100</v>
          </cell>
        </row>
        <row r="3620">
          <cell r="F3620" t="str">
            <v>2100</v>
          </cell>
        </row>
        <row r="3621">
          <cell r="F3621" t="str">
            <v>2100</v>
          </cell>
        </row>
        <row r="3622">
          <cell r="F3622" t="str">
            <v>2100</v>
          </cell>
        </row>
        <row r="3623">
          <cell r="F3623" t="str">
            <v>2100</v>
          </cell>
        </row>
        <row r="3624">
          <cell r="F3624" t="str">
            <v>2100</v>
          </cell>
        </row>
        <row r="3625">
          <cell r="F3625" t="str">
            <v>2100</v>
          </cell>
        </row>
        <row r="3626">
          <cell r="F3626" t="str">
            <v>3100</v>
          </cell>
        </row>
        <row r="3627">
          <cell r="F3627" t="str">
            <v>3100</v>
          </cell>
        </row>
        <row r="3628">
          <cell r="F3628" t="str">
            <v>3100</v>
          </cell>
        </row>
        <row r="3629">
          <cell r="F3629" t="str">
            <v>3100</v>
          </cell>
        </row>
        <row r="3630">
          <cell r="F3630" t="str">
            <v>3100</v>
          </cell>
        </row>
        <row r="3631">
          <cell r="F3631" t="str">
            <v>3100</v>
          </cell>
        </row>
        <row r="3632">
          <cell r="F3632" t="str">
            <v>3100</v>
          </cell>
        </row>
        <row r="3633">
          <cell r="F3633" t="str">
            <v>3100</v>
          </cell>
        </row>
        <row r="3634">
          <cell r="F3634" t="str">
            <v>3100</v>
          </cell>
        </row>
        <row r="3635">
          <cell r="F3635" t="str">
            <v>3100</v>
          </cell>
        </row>
        <row r="3636">
          <cell r="F3636" t="str">
            <v>3100</v>
          </cell>
        </row>
        <row r="3637">
          <cell r="F3637" t="str">
            <v>3100</v>
          </cell>
        </row>
        <row r="3638">
          <cell r="F3638" t="str">
            <v>3100</v>
          </cell>
        </row>
        <row r="3639">
          <cell r="F3639" t="str">
            <v>3100</v>
          </cell>
        </row>
        <row r="3640">
          <cell r="F3640" t="str">
            <v>3100</v>
          </cell>
        </row>
        <row r="3641">
          <cell r="F3641" t="str">
            <v>3100</v>
          </cell>
        </row>
        <row r="3642">
          <cell r="F3642" t="str">
            <v>3100</v>
          </cell>
        </row>
        <row r="3643">
          <cell r="F3643" t="str">
            <v>3100</v>
          </cell>
        </row>
        <row r="3644">
          <cell r="F3644" t="str">
            <v>3100</v>
          </cell>
        </row>
        <row r="3645">
          <cell r="F3645" t="str">
            <v>3100</v>
          </cell>
        </row>
        <row r="3646">
          <cell r="F3646" t="str">
            <v>3100</v>
          </cell>
        </row>
        <row r="3647">
          <cell r="F3647" t="str">
            <v>3100</v>
          </cell>
        </row>
        <row r="3648">
          <cell r="F3648" t="str">
            <v>3100</v>
          </cell>
        </row>
        <row r="3649">
          <cell r="F3649" t="str">
            <v>3100</v>
          </cell>
        </row>
        <row r="3650">
          <cell r="F3650" t="str">
            <v>3100</v>
          </cell>
        </row>
        <row r="3651">
          <cell r="F3651" t="str">
            <v>3100</v>
          </cell>
        </row>
        <row r="3652">
          <cell r="F3652" t="str">
            <v>3100</v>
          </cell>
        </row>
        <row r="3653">
          <cell r="F3653" t="str">
            <v>3100</v>
          </cell>
        </row>
        <row r="3654">
          <cell r="F3654" t="str">
            <v>3100</v>
          </cell>
        </row>
        <row r="3655">
          <cell r="F3655" t="str">
            <v>3100</v>
          </cell>
        </row>
        <row r="3656">
          <cell r="F3656" t="str">
            <v>3100</v>
          </cell>
        </row>
        <row r="3657">
          <cell r="F3657" t="str">
            <v>3100</v>
          </cell>
        </row>
        <row r="3658">
          <cell r="F3658" t="str">
            <v>3100</v>
          </cell>
        </row>
        <row r="3659">
          <cell r="F3659" t="str">
            <v>3100</v>
          </cell>
        </row>
        <row r="3660">
          <cell r="F3660" t="str">
            <v>3100</v>
          </cell>
        </row>
        <row r="3661">
          <cell r="F3661" t="str">
            <v>3100</v>
          </cell>
        </row>
        <row r="3662">
          <cell r="F3662" t="str">
            <v>3100</v>
          </cell>
        </row>
        <row r="3663">
          <cell r="F3663" t="str">
            <v>3100</v>
          </cell>
        </row>
        <row r="3664">
          <cell r="F3664" t="str">
            <v>3100</v>
          </cell>
        </row>
        <row r="3665">
          <cell r="F3665" t="str">
            <v>3100</v>
          </cell>
        </row>
        <row r="3666">
          <cell r="F3666" t="str">
            <v>3100</v>
          </cell>
        </row>
        <row r="3667">
          <cell r="F3667" t="str">
            <v>3100</v>
          </cell>
        </row>
        <row r="3668">
          <cell r="F3668" t="str">
            <v>3100</v>
          </cell>
        </row>
        <row r="3669">
          <cell r="F3669" t="str">
            <v>3100</v>
          </cell>
        </row>
        <row r="3670">
          <cell r="F3670" t="str">
            <v>3100</v>
          </cell>
        </row>
        <row r="3671">
          <cell r="F3671" t="str">
            <v>3100</v>
          </cell>
        </row>
        <row r="3672">
          <cell r="F3672" t="str">
            <v>3100</v>
          </cell>
        </row>
        <row r="3673">
          <cell r="F3673" t="str">
            <v>3100</v>
          </cell>
        </row>
        <row r="3674">
          <cell r="F3674" t="str">
            <v>3100</v>
          </cell>
        </row>
        <row r="3675">
          <cell r="F3675" t="str">
            <v>3100</v>
          </cell>
        </row>
        <row r="3676">
          <cell r="F3676" t="str">
            <v>3100</v>
          </cell>
        </row>
        <row r="3677">
          <cell r="F3677" t="str">
            <v>3100</v>
          </cell>
        </row>
        <row r="3678">
          <cell r="F3678" t="str">
            <v>3100</v>
          </cell>
        </row>
        <row r="3679">
          <cell r="F3679" t="str">
            <v>3100</v>
          </cell>
        </row>
        <row r="3680">
          <cell r="F3680" t="str">
            <v>3100</v>
          </cell>
        </row>
        <row r="3681">
          <cell r="F3681" t="str">
            <v>3100</v>
          </cell>
        </row>
        <row r="3682">
          <cell r="F3682" t="str">
            <v>3100</v>
          </cell>
        </row>
        <row r="3683">
          <cell r="F3683" t="str">
            <v>3100</v>
          </cell>
        </row>
        <row r="3684">
          <cell r="F3684" t="str">
            <v>1000</v>
          </cell>
        </row>
        <row r="3685">
          <cell r="F3685" t="str">
            <v>1000</v>
          </cell>
        </row>
        <row r="3686">
          <cell r="F3686" t="str">
            <v>1000</v>
          </cell>
        </row>
        <row r="3687">
          <cell r="F3687" t="str">
            <v>1010</v>
          </cell>
        </row>
        <row r="3688">
          <cell r="F3688" t="str">
            <v>1010</v>
          </cell>
        </row>
        <row r="3689">
          <cell r="F3689" t="str">
            <v>1010</v>
          </cell>
        </row>
        <row r="3690">
          <cell r="F3690" t="str">
            <v>1040</v>
          </cell>
        </row>
        <row r="3691">
          <cell r="F3691" t="str">
            <v>1040</v>
          </cell>
        </row>
        <row r="3692">
          <cell r="F3692" t="str">
            <v>1040</v>
          </cell>
        </row>
        <row r="3693">
          <cell r="F3693" t="str">
            <v>1040</v>
          </cell>
        </row>
        <row r="3694">
          <cell r="F3694" t="str">
            <v>1040</v>
          </cell>
        </row>
        <row r="3695">
          <cell r="F3695" t="str">
            <v>1040</v>
          </cell>
        </row>
        <row r="3696">
          <cell r="F3696" t="str">
            <v>1040</v>
          </cell>
        </row>
        <row r="3697">
          <cell r="F3697" t="str">
            <v>1040</v>
          </cell>
        </row>
        <row r="3698">
          <cell r="F3698" t="str">
            <v>1040</v>
          </cell>
        </row>
        <row r="3699">
          <cell r="F3699" t="str">
            <v>1040</v>
          </cell>
        </row>
        <row r="3700">
          <cell r="F3700" t="str">
            <v>1040</v>
          </cell>
        </row>
        <row r="3701">
          <cell r="F3701" t="str">
            <v>1050</v>
          </cell>
        </row>
        <row r="3702">
          <cell r="F3702" t="str">
            <v>1050</v>
          </cell>
        </row>
        <row r="3703">
          <cell r="F3703" t="str">
            <v>1070</v>
          </cell>
        </row>
        <row r="3704">
          <cell r="F3704" t="str">
            <v>1070</v>
          </cell>
        </row>
        <row r="3705">
          <cell r="F3705" t="str">
            <v>1090</v>
          </cell>
        </row>
        <row r="3706">
          <cell r="F3706" t="str">
            <v>1090</v>
          </cell>
        </row>
        <row r="3707">
          <cell r="F3707" t="str">
            <v>1090</v>
          </cell>
        </row>
        <row r="3708">
          <cell r="F3708" t="str">
            <v>1090</v>
          </cell>
        </row>
        <row r="3709">
          <cell r="F3709" t="str">
            <v>1090</v>
          </cell>
        </row>
        <row r="3710">
          <cell r="F3710" t="str">
            <v>1090</v>
          </cell>
        </row>
        <row r="3711">
          <cell r="F3711" t="str">
            <v>1090</v>
          </cell>
        </row>
        <row r="3712">
          <cell r="F3712" t="str">
            <v>1090</v>
          </cell>
        </row>
        <row r="3713">
          <cell r="F3713" t="str">
            <v>1090</v>
          </cell>
        </row>
        <row r="3714">
          <cell r="F3714" t="str">
            <v>1090</v>
          </cell>
        </row>
        <row r="3715">
          <cell r="F3715" t="str">
            <v>1120</v>
          </cell>
        </row>
        <row r="3716">
          <cell r="F3716" t="str">
            <v>1120</v>
          </cell>
        </row>
        <row r="3717">
          <cell r="F3717" t="str">
            <v>1120</v>
          </cell>
        </row>
        <row r="3718">
          <cell r="F3718" t="str">
            <v>1000</v>
          </cell>
        </row>
        <row r="3719">
          <cell r="F3719" t="str">
            <v>1000</v>
          </cell>
        </row>
        <row r="3720">
          <cell r="F3720" t="str">
            <v>1000</v>
          </cell>
        </row>
        <row r="3721">
          <cell r="F3721" t="str">
            <v>1000</v>
          </cell>
        </row>
        <row r="3722">
          <cell r="F3722" t="str">
            <v>1000</v>
          </cell>
        </row>
        <row r="3723">
          <cell r="F3723" t="str">
            <v>1000</v>
          </cell>
        </row>
        <row r="3724">
          <cell r="F3724" t="str">
            <v>1001</v>
          </cell>
        </row>
        <row r="3725">
          <cell r="F3725" t="str">
            <v>1040</v>
          </cell>
        </row>
        <row r="3726">
          <cell r="F3726" t="str">
            <v>1040</v>
          </cell>
        </row>
        <row r="3727">
          <cell r="F3727" t="str">
            <v>1040</v>
          </cell>
        </row>
        <row r="3728">
          <cell r="F3728" t="str">
            <v>1040</v>
          </cell>
        </row>
        <row r="3729">
          <cell r="F3729" t="str">
            <v>1040</v>
          </cell>
        </row>
        <row r="3730">
          <cell r="F3730" t="str">
            <v>1040</v>
          </cell>
        </row>
        <row r="3731">
          <cell r="F3731" t="str">
            <v>1040</v>
          </cell>
        </row>
        <row r="3732">
          <cell r="F3732" t="str">
            <v>1040</v>
          </cell>
        </row>
        <row r="3733">
          <cell r="F3733" t="str">
            <v>1040</v>
          </cell>
        </row>
        <row r="3734">
          <cell r="F3734" t="str">
            <v>1090</v>
          </cell>
        </row>
        <row r="3735">
          <cell r="F3735" t="str">
            <v>1090</v>
          </cell>
        </row>
        <row r="3736">
          <cell r="F3736" t="str">
            <v>2000</v>
          </cell>
        </row>
        <row r="3737">
          <cell r="F3737" t="str">
            <v>2000</v>
          </cell>
        </row>
        <row r="3738">
          <cell r="F3738" t="str">
            <v>2000</v>
          </cell>
        </row>
        <row r="3739">
          <cell r="F3739" t="str">
            <v>2000</v>
          </cell>
        </row>
        <row r="3740">
          <cell r="F3740" t="str">
            <v>2000</v>
          </cell>
        </row>
        <row r="3741">
          <cell r="F3741" t="str">
            <v>2000</v>
          </cell>
        </row>
        <row r="3742">
          <cell r="F3742" t="str">
            <v>2000</v>
          </cell>
        </row>
        <row r="3743">
          <cell r="F3743" t="str">
            <v>2000</v>
          </cell>
        </row>
        <row r="3744">
          <cell r="F3744" t="str">
            <v>2000</v>
          </cell>
        </row>
        <row r="3745">
          <cell r="F3745" t="str">
            <v>2000</v>
          </cell>
        </row>
        <row r="3746">
          <cell r="F3746" t="str">
            <v>2000</v>
          </cell>
        </row>
        <row r="3747">
          <cell r="F3747" t="str">
            <v>2000</v>
          </cell>
        </row>
        <row r="3748">
          <cell r="F3748" t="str">
            <v>2000</v>
          </cell>
        </row>
        <row r="3749">
          <cell r="F3749" t="str">
            <v>2000</v>
          </cell>
        </row>
        <row r="3750">
          <cell r="F3750" t="str">
            <v>2000</v>
          </cell>
        </row>
        <row r="3751">
          <cell r="F3751" t="str">
            <v>2000</v>
          </cell>
        </row>
        <row r="3752">
          <cell r="F3752" t="str">
            <v>2000</v>
          </cell>
        </row>
        <row r="3753">
          <cell r="F3753" t="str">
            <v>2000</v>
          </cell>
        </row>
        <row r="3754">
          <cell r="F3754" t="str">
            <v>2000</v>
          </cell>
        </row>
        <row r="3755">
          <cell r="F3755" t="str">
            <v>2000</v>
          </cell>
        </row>
        <row r="3756">
          <cell r="F3756" t="str">
            <v>2000</v>
          </cell>
        </row>
        <row r="3757">
          <cell r="F3757" t="str">
            <v>2000</v>
          </cell>
        </row>
        <row r="3758">
          <cell r="F3758" t="str">
            <v>2000</v>
          </cell>
        </row>
        <row r="3759">
          <cell r="F3759" t="str">
            <v>2000</v>
          </cell>
        </row>
        <row r="3760">
          <cell r="F3760" t="str">
            <v>2000</v>
          </cell>
        </row>
        <row r="3761">
          <cell r="F3761" t="str">
            <v>2000</v>
          </cell>
        </row>
        <row r="3762">
          <cell r="F3762" t="str">
            <v>2000</v>
          </cell>
        </row>
        <row r="3763">
          <cell r="F3763" t="str">
            <v>2000</v>
          </cell>
        </row>
        <row r="3764">
          <cell r="F3764" t="str">
            <v>2000</v>
          </cell>
        </row>
        <row r="3765">
          <cell r="F3765" t="str">
            <v>2000</v>
          </cell>
        </row>
        <row r="3766">
          <cell r="F3766" t="str">
            <v>2000</v>
          </cell>
        </row>
        <row r="3767">
          <cell r="F3767" t="str">
            <v>2000</v>
          </cell>
        </row>
        <row r="3768">
          <cell r="F3768" t="str">
            <v>2000</v>
          </cell>
        </row>
        <row r="3769">
          <cell r="F3769" t="str">
            <v>2000</v>
          </cell>
        </row>
        <row r="3770">
          <cell r="F3770" t="str">
            <v>2000</v>
          </cell>
        </row>
        <row r="3771">
          <cell r="F3771" t="str">
            <v>2000</v>
          </cell>
        </row>
        <row r="3772">
          <cell r="F3772" t="str">
            <v>2000</v>
          </cell>
        </row>
        <row r="3773">
          <cell r="F3773" t="str">
            <v>2000</v>
          </cell>
        </row>
        <row r="3774">
          <cell r="F3774" t="str">
            <v>2000</v>
          </cell>
        </row>
        <row r="3775">
          <cell r="F3775" t="str">
            <v>2000</v>
          </cell>
        </row>
        <row r="3776">
          <cell r="F3776" t="str">
            <v>2000</v>
          </cell>
        </row>
        <row r="3777">
          <cell r="F3777" t="str">
            <v>2000</v>
          </cell>
        </row>
        <row r="3778">
          <cell r="F3778" t="str">
            <v>2000</v>
          </cell>
        </row>
        <row r="3779">
          <cell r="F3779" t="str">
            <v>2000</v>
          </cell>
        </row>
        <row r="3780">
          <cell r="F3780" t="str">
            <v>2000</v>
          </cell>
        </row>
        <row r="3781">
          <cell r="F3781" t="str">
            <v>2000</v>
          </cell>
        </row>
        <row r="3782">
          <cell r="F3782" t="str">
            <v>2000</v>
          </cell>
        </row>
        <row r="3783">
          <cell r="F3783" t="str">
            <v>2000</v>
          </cell>
        </row>
        <row r="3784">
          <cell r="F3784" t="str">
            <v>2000</v>
          </cell>
        </row>
        <row r="3785">
          <cell r="F3785" t="str">
            <v>2000</v>
          </cell>
        </row>
        <row r="3786">
          <cell r="F3786" t="str">
            <v>2000</v>
          </cell>
        </row>
        <row r="3787">
          <cell r="F3787" t="str">
            <v>2000</v>
          </cell>
        </row>
        <row r="3788">
          <cell r="F3788" t="str">
            <v>2000</v>
          </cell>
        </row>
        <row r="3789">
          <cell r="F3789" t="str">
            <v>2000</v>
          </cell>
        </row>
        <row r="3790">
          <cell r="F3790" t="str">
            <v>2000</v>
          </cell>
        </row>
        <row r="3791">
          <cell r="F3791" t="str">
            <v>2000</v>
          </cell>
        </row>
        <row r="3792">
          <cell r="F3792" t="str">
            <v>2000</v>
          </cell>
        </row>
        <row r="3793">
          <cell r="F3793" t="str">
            <v>2000</v>
          </cell>
        </row>
        <row r="3794">
          <cell r="F3794" t="str">
            <v>2000</v>
          </cell>
        </row>
        <row r="3795">
          <cell r="F3795" t="str">
            <v>2000</v>
          </cell>
        </row>
        <row r="3796">
          <cell r="F3796" t="str">
            <v>2000</v>
          </cell>
        </row>
        <row r="3797">
          <cell r="F3797" t="str">
            <v>2000</v>
          </cell>
        </row>
        <row r="3798">
          <cell r="F3798" t="str">
            <v>2000</v>
          </cell>
        </row>
        <row r="3799">
          <cell r="F3799" t="str">
            <v>2000</v>
          </cell>
        </row>
        <row r="3800">
          <cell r="F3800" t="str">
            <v>2000</v>
          </cell>
        </row>
        <row r="3801">
          <cell r="F3801" t="str">
            <v>2000</v>
          </cell>
        </row>
        <row r="3802">
          <cell r="F3802" t="str">
            <v>2000</v>
          </cell>
        </row>
        <row r="3803">
          <cell r="F3803" t="str">
            <v>2000</v>
          </cell>
        </row>
        <row r="3804">
          <cell r="F3804" t="str">
            <v>2000</v>
          </cell>
        </row>
        <row r="3805">
          <cell r="F3805" t="str">
            <v>2000</v>
          </cell>
        </row>
        <row r="3806">
          <cell r="F3806" t="str">
            <v>2000</v>
          </cell>
        </row>
        <row r="3807">
          <cell r="F3807" t="str">
            <v>2000</v>
          </cell>
        </row>
        <row r="3808">
          <cell r="F3808" t="str">
            <v>2000</v>
          </cell>
        </row>
        <row r="3809">
          <cell r="F3809" t="str">
            <v>2000</v>
          </cell>
        </row>
        <row r="3810">
          <cell r="F3810" t="str">
            <v>2000</v>
          </cell>
        </row>
        <row r="3811">
          <cell r="F3811" t="str">
            <v>2000</v>
          </cell>
        </row>
        <row r="3812">
          <cell r="F3812" t="str">
            <v>2000</v>
          </cell>
        </row>
        <row r="3813">
          <cell r="F3813" t="str">
            <v>2000</v>
          </cell>
        </row>
        <row r="3814">
          <cell r="F3814" t="str">
            <v>2100</v>
          </cell>
        </row>
        <row r="3815">
          <cell r="F3815" t="str">
            <v>2100</v>
          </cell>
        </row>
        <row r="3816">
          <cell r="F3816" t="str">
            <v>2100</v>
          </cell>
        </row>
        <row r="3817">
          <cell r="F3817" t="str">
            <v>2100</v>
          </cell>
        </row>
        <row r="3818">
          <cell r="F3818" t="str">
            <v>2100</v>
          </cell>
        </row>
        <row r="3819">
          <cell r="F3819" t="str">
            <v>2100</v>
          </cell>
        </row>
        <row r="3820">
          <cell r="F3820" t="str">
            <v>2100</v>
          </cell>
        </row>
        <row r="3821">
          <cell r="F3821" t="str">
            <v>2100</v>
          </cell>
        </row>
        <row r="3822">
          <cell r="F3822" t="str">
            <v>2100</v>
          </cell>
        </row>
        <row r="3823">
          <cell r="F3823" t="str">
            <v>2100</v>
          </cell>
        </row>
        <row r="3824">
          <cell r="F3824" t="str">
            <v>2100</v>
          </cell>
        </row>
        <row r="3825">
          <cell r="F3825" t="str">
            <v>2100</v>
          </cell>
        </row>
        <row r="3826">
          <cell r="F3826" t="str">
            <v>2100</v>
          </cell>
        </row>
        <row r="3827">
          <cell r="F3827" t="str">
            <v>2100</v>
          </cell>
        </row>
        <row r="3828">
          <cell r="F3828" t="str">
            <v>2100</v>
          </cell>
        </row>
        <row r="3829">
          <cell r="F3829" t="str">
            <v>2100</v>
          </cell>
        </row>
        <row r="3830">
          <cell r="F3830" t="str">
            <v>2100</v>
          </cell>
        </row>
        <row r="3831">
          <cell r="F3831" t="str">
            <v>2100</v>
          </cell>
        </row>
        <row r="3832">
          <cell r="F3832" t="str">
            <v>2100</v>
          </cell>
        </row>
        <row r="3833">
          <cell r="F3833" t="str">
            <v>2100</v>
          </cell>
        </row>
        <row r="3834">
          <cell r="F3834" t="str">
            <v>2100</v>
          </cell>
        </row>
        <row r="3835">
          <cell r="F3835" t="str">
            <v>2100</v>
          </cell>
        </row>
        <row r="3836">
          <cell r="F3836" t="str">
            <v>2100</v>
          </cell>
        </row>
        <row r="3837">
          <cell r="F3837" t="str">
            <v>2100</v>
          </cell>
        </row>
        <row r="3838">
          <cell r="F3838" t="str">
            <v>2100</v>
          </cell>
        </row>
        <row r="3839">
          <cell r="F3839" t="str">
            <v>2100</v>
          </cell>
        </row>
        <row r="3840">
          <cell r="F3840" t="str">
            <v>2100</v>
          </cell>
        </row>
        <row r="3841">
          <cell r="F3841" t="str">
            <v>2100</v>
          </cell>
        </row>
        <row r="3842">
          <cell r="F3842" t="str">
            <v>2100</v>
          </cell>
        </row>
        <row r="3843">
          <cell r="F3843" t="str">
            <v>2100</v>
          </cell>
        </row>
        <row r="3844">
          <cell r="F3844" t="str">
            <v>2100</v>
          </cell>
        </row>
        <row r="3845">
          <cell r="F3845" t="str">
            <v>2100</v>
          </cell>
        </row>
        <row r="3846">
          <cell r="F3846" t="str">
            <v>2100</v>
          </cell>
        </row>
        <row r="3847">
          <cell r="F3847" t="str">
            <v>2100</v>
          </cell>
        </row>
        <row r="3848">
          <cell r="F3848" t="str">
            <v>2100</v>
          </cell>
        </row>
        <row r="3849">
          <cell r="F3849" t="str">
            <v>2100</v>
          </cell>
        </row>
        <row r="3850">
          <cell r="F3850" t="str">
            <v>2100</v>
          </cell>
        </row>
        <row r="3851">
          <cell r="F3851" t="str">
            <v>2100</v>
          </cell>
        </row>
        <row r="3852">
          <cell r="F3852" t="str">
            <v>2100</v>
          </cell>
        </row>
        <row r="3853">
          <cell r="F3853" t="str">
            <v>2100</v>
          </cell>
        </row>
        <row r="3854">
          <cell r="F3854" t="str">
            <v>2100</v>
          </cell>
        </row>
        <row r="3855">
          <cell r="F3855" t="str">
            <v>2100</v>
          </cell>
        </row>
        <row r="3856">
          <cell r="F3856" t="str">
            <v>2100</v>
          </cell>
        </row>
        <row r="3857">
          <cell r="F3857" t="str">
            <v>2100</v>
          </cell>
        </row>
        <row r="3858">
          <cell r="F3858" t="str">
            <v>2100</v>
          </cell>
        </row>
        <row r="3859">
          <cell r="F3859" t="str">
            <v>2100</v>
          </cell>
        </row>
        <row r="3860">
          <cell r="F3860" t="str">
            <v>2100</v>
          </cell>
        </row>
        <row r="3861">
          <cell r="F3861" t="str">
            <v>2100</v>
          </cell>
        </row>
        <row r="3862">
          <cell r="F3862" t="str">
            <v>2100</v>
          </cell>
        </row>
        <row r="3863">
          <cell r="F3863" t="str">
            <v>2100</v>
          </cell>
        </row>
        <row r="3864">
          <cell r="F3864" t="str">
            <v>2100</v>
          </cell>
        </row>
        <row r="3865">
          <cell r="F3865" t="str">
            <v>2100</v>
          </cell>
        </row>
        <row r="3866">
          <cell r="F3866" t="str">
            <v>2100</v>
          </cell>
        </row>
        <row r="3867">
          <cell r="F3867" t="str">
            <v>2100</v>
          </cell>
        </row>
        <row r="3868">
          <cell r="F3868" t="str">
            <v>2100</v>
          </cell>
        </row>
        <row r="3869">
          <cell r="F3869" t="str">
            <v>2100</v>
          </cell>
        </row>
        <row r="3870">
          <cell r="F3870" t="str">
            <v>2100</v>
          </cell>
        </row>
        <row r="3871">
          <cell r="F3871" t="str">
            <v>2100</v>
          </cell>
        </row>
        <row r="3872">
          <cell r="F3872" t="str">
            <v>2100</v>
          </cell>
        </row>
        <row r="3873">
          <cell r="F3873" t="str">
            <v>2100</v>
          </cell>
        </row>
        <row r="3874">
          <cell r="F3874" t="str">
            <v>2100</v>
          </cell>
        </row>
        <row r="3875">
          <cell r="F3875" t="str">
            <v>2100</v>
          </cell>
        </row>
        <row r="3876">
          <cell r="F3876" t="str">
            <v>2100</v>
          </cell>
        </row>
        <row r="3877">
          <cell r="F3877" t="str">
            <v>2100</v>
          </cell>
        </row>
        <row r="3878">
          <cell r="F3878" t="str">
            <v>2100</v>
          </cell>
        </row>
        <row r="3879">
          <cell r="F3879" t="str">
            <v>2100</v>
          </cell>
        </row>
        <row r="3880">
          <cell r="F3880" t="str">
            <v>2100</v>
          </cell>
        </row>
        <row r="3881">
          <cell r="F3881" t="str">
            <v>2100</v>
          </cell>
        </row>
        <row r="3882">
          <cell r="F3882" t="str">
            <v>2100</v>
          </cell>
        </row>
        <row r="3883">
          <cell r="F3883" t="str">
            <v>2100</v>
          </cell>
        </row>
        <row r="3884">
          <cell r="F3884" t="str">
            <v>2100</v>
          </cell>
        </row>
        <row r="3885">
          <cell r="F3885" t="str">
            <v>2100</v>
          </cell>
        </row>
        <row r="3886">
          <cell r="F3886" t="str">
            <v>2100</v>
          </cell>
        </row>
        <row r="3887">
          <cell r="F3887" t="str">
            <v>2100</v>
          </cell>
        </row>
        <row r="3888">
          <cell r="F3888" t="str">
            <v>2100</v>
          </cell>
        </row>
        <row r="3889">
          <cell r="F3889" t="str">
            <v>2100</v>
          </cell>
        </row>
        <row r="3890">
          <cell r="F3890" t="str">
            <v>2100</v>
          </cell>
        </row>
        <row r="3891">
          <cell r="F3891" t="str">
            <v>2100</v>
          </cell>
        </row>
        <row r="3892">
          <cell r="F3892" t="str">
            <v>2100</v>
          </cell>
        </row>
        <row r="3893">
          <cell r="F3893" t="str">
            <v>2100</v>
          </cell>
        </row>
        <row r="3894">
          <cell r="F3894" t="str">
            <v>2100</v>
          </cell>
        </row>
        <row r="3895">
          <cell r="F3895" t="str">
            <v>2100</v>
          </cell>
        </row>
        <row r="3896">
          <cell r="F3896" t="str">
            <v>2100</v>
          </cell>
        </row>
        <row r="3897">
          <cell r="F3897" t="str">
            <v>2100</v>
          </cell>
        </row>
        <row r="3898">
          <cell r="F3898" t="str">
            <v>2100</v>
          </cell>
        </row>
        <row r="3899">
          <cell r="F3899" t="str">
            <v>2100</v>
          </cell>
        </row>
        <row r="3900">
          <cell r="F3900" t="str">
            <v>2100</v>
          </cell>
        </row>
        <row r="3901">
          <cell r="F3901" t="str">
            <v>2100</v>
          </cell>
        </row>
        <row r="3902">
          <cell r="F3902" t="str">
            <v>2100</v>
          </cell>
        </row>
        <row r="3903">
          <cell r="F3903" t="str">
            <v>2100</v>
          </cell>
        </row>
        <row r="3904">
          <cell r="F3904" t="str">
            <v>2100</v>
          </cell>
        </row>
        <row r="3905">
          <cell r="F3905" t="str">
            <v>2100</v>
          </cell>
        </row>
        <row r="3906">
          <cell r="F3906" t="str">
            <v>2100</v>
          </cell>
        </row>
        <row r="3907">
          <cell r="F3907" t="str">
            <v>2100</v>
          </cell>
        </row>
        <row r="3908">
          <cell r="F3908" t="str">
            <v>2100</v>
          </cell>
        </row>
        <row r="3909">
          <cell r="F3909" t="str">
            <v>2100</v>
          </cell>
        </row>
        <row r="3910">
          <cell r="F3910" t="str">
            <v>2100</v>
          </cell>
        </row>
        <row r="3911">
          <cell r="F3911" t="str">
            <v>2100</v>
          </cell>
        </row>
        <row r="3912">
          <cell r="F3912" t="str">
            <v>2100</v>
          </cell>
        </row>
        <row r="3913">
          <cell r="F3913" t="str">
            <v>2100</v>
          </cell>
        </row>
        <row r="3914">
          <cell r="F3914" t="str">
            <v>2100</v>
          </cell>
        </row>
        <row r="3915">
          <cell r="F3915" t="str">
            <v>2100</v>
          </cell>
        </row>
        <row r="3916">
          <cell r="F3916" t="str">
            <v>2100</v>
          </cell>
        </row>
        <row r="3917">
          <cell r="F3917" t="str">
            <v>2100</v>
          </cell>
        </row>
        <row r="3918">
          <cell r="F3918" t="str">
            <v>2100</v>
          </cell>
        </row>
        <row r="3919">
          <cell r="F3919" t="str">
            <v>2100</v>
          </cell>
        </row>
        <row r="3920">
          <cell r="F3920" t="str">
            <v>2100</v>
          </cell>
        </row>
        <row r="3921">
          <cell r="F3921" t="str">
            <v>2100</v>
          </cell>
        </row>
        <row r="3922">
          <cell r="F3922" t="str">
            <v>2100</v>
          </cell>
        </row>
        <row r="3923">
          <cell r="F3923" t="str">
            <v>2100</v>
          </cell>
        </row>
        <row r="3924">
          <cell r="F3924" t="str">
            <v>2100</v>
          </cell>
        </row>
        <row r="3925">
          <cell r="F3925" t="str">
            <v>2100</v>
          </cell>
        </row>
        <row r="3926">
          <cell r="F3926" t="str">
            <v>2100</v>
          </cell>
        </row>
        <row r="3927">
          <cell r="F3927" t="str">
            <v>2100</v>
          </cell>
        </row>
        <row r="3928">
          <cell r="F3928" t="str">
            <v>2100</v>
          </cell>
        </row>
        <row r="3929">
          <cell r="F3929" t="str">
            <v>2100</v>
          </cell>
        </row>
        <row r="3930">
          <cell r="F3930" t="str">
            <v>2100</v>
          </cell>
        </row>
        <row r="3931">
          <cell r="F3931" t="str">
            <v>2100</v>
          </cell>
        </row>
        <row r="3932">
          <cell r="F3932" t="str">
            <v>2100</v>
          </cell>
        </row>
        <row r="3933">
          <cell r="F3933" t="str">
            <v>2100</v>
          </cell>
        </row>
        <row r="3934">
          <cell r="F3934" t="str">
            <v>2100</v>
          </cell>
        </row>
        <row r="3935">
          <cell r="F3935" t="str">
            <v>2100</v>
          </cell>
        </row>
        <row r="3936">
          <cell r="F3936" t="str">
            <v>2100</v>
          </cell>
        </row>
        <row r="3937">
          <cell r="F3937" t="str">
            <v>2100</v>
          </cell>
        </row>
        <row r="3938">
          <cell r="F3938" t="str">
            <v>2100</v>
          </cell>
        </row>
        <row r="3939">
          <cell r="F3939" t="str">
            <v>2100</v>
          </cell>
        </row>
        <row r="3940">
          <cell r="F3940" t="str">
            <v>2100</v>
          </cell>
        </row>
        <row r="3941">
          <cell r="F3941" t="str">
            <v>2100</v>
          </cell>
        </row>
        <row r="3942">
          <cell r="F3942" t="str">
            <v>2100</v>
          </cell>
        </row>
        <row r="3943">
          <cell r="F3943" t="str">
            <v>2100</v>
          </cell>
        </row>
        <row r="3944">
          <cell r="F3944" t="str">
            <v>2100</v>
          </cell>
        </row>
        <row r="3945">
          <cell r="F3945" t="str">
            <v>2100</v>
          </cell>
        </row>
        <row r="3946">
          <cell r="F3946" t="str">
            <v>2100</v>
          </cell>
        </row>
        <row r="3947">
          <cell r="F3947" t="str">
            <v>2100</v>
          </cell>
        </row>
        <row r="3948">
          <cell r="F3948" t="str">
            <v>2100</v>
          </cell>
        </row>
        <row r="3949">
          <cell r="F3949" t="str">
            <v>2100</v>
          </cell>
        </row>
        <row r="3950">
          <cell r="F3950" t="str">
            <v>2100</v>
          </cell>
        </row>
        <row r="3951">
          <cell r="F3951" t="str">
            <v>2200</v>
          </cell>
        </row>
        <row r="3952">
          <cell r="F3952" t="str">
            <v>2200</v>
          </cell>
        </row>
        <row r="3953">
          <cell r="F3953" t="str">
            <v>2200</v>
          </cell>
        </row>
        <row r="3954">
          <cell r="F3954" t="str">
            <v>2200</v>
          </cell>
        </row>
        <row r="3955">
          <cell r="F3955" t="str">
            <v>2200</v>
          </cell>
        </row>
        <row r="3956">
          <cell r="F3956" t="str">
            <v>1000</v>
          </cell>
        </row>
        <row r="3957">
          <cell r="F3957" t="str">
            <v>1000</v>
          </cell>
        </row>
        <row r="3958">
          <cell r="F3958" t="str">
            <v>3100</v>
          </cell>
        </row>
        <row r="3959">
          <cell r="F3959" t="str">
            <v>3100</v>
          </cell>
        </row>
        <row r="3960">
          <cell r="F3960" t="str">
            <v>3100</v>
          </cell>
        </row>
        <row r="3961">
          <cell r="F3961" t="str">
            <v>3100</v>
          </cell>
        </row>
        <row r="3962">
          <cell r="F3962" t="str">
            <v>3100</v>
          </cell>
        </row>
        <row r="3963">
          <cell r="F3963" t="str">
            <v>3100</v>
          </cell>
        </row>
        <row r="3964">
          <cell r="F3964" t="str">
            <v>3100</v>
          </cell>
        </row>
        <row r="3965">
          <cell r="F3965" t="str">
            <v>3100</v>
          </cell>
        </row>
        <row r="3966">
          <cell r="F3966" t="str">
            <v>3100</v>
          </cell>
        </row>
        <row r="3967">
          <cell r="F3967" t="str">
            <v>3100</v>
          </cell>
        </row>
        <row r="3968">
          <cell r="F3968" t="str">
            <v>3100</v>
          </cell>
        </row>
        <row r="3969">
          <cell r="F3969" t="str">
            <v>3100</v>
          </cell>
        </row>
        <row r="3970">
          <cell r="F3970" t="str">
            <v>3100</v>
          </cell>
        </row>
        <row r="3971">
          <cell r="F3971" t="str">
            <v>3100</v>
          </cell>
        </row>
        <row r="3972">
          <cell r="F3972" t="str">
            <v>3100</v>
          </cell>
        </row>
        <row r="3973">
          <cell r="F3973" t="str">
            <v>3100</v>
          </cell>
        </row>
        <row r="3974">
          <cell r="F3974" t="str">
            <v>3100</v>
          </cell>
        </row>
        <row r="3975">
          <cell r="F3975" t="str">
            <v>3100</v>
          </cell>
        </row>
        <row r="3976">
          <cell r="F3976" t="str">
            <v>3100</v>
          </cell>
        </row>
        <row r="3977">
          <cell r="F3977" t="str">
            <v>3100</v>
          </cell>
        </row>
        <row r="3978">
          <cell r="F3978" t="str">
            <v>3100</v>
          </cell>
        </row>
        <row r="3979">
          <cell r="F3979" t="str">
            <v>3100</v>
          </cell>
        </row>
        <row r="3980">
          <cell r="F3980" t="str">
            <v>3100</v>
          </cell>
        </row>
        <row r="3981">
          <cell r="F3981" t="str">
            <v>3100</v>
          </cell>
        </row>
        <row r="3982">
          <cell r="F3982" t="str">
            <v>3100</v>
          </cell>
        </row>
        <row r="3983">
          <cell r="F3983" t="str">
            <v>3100</v>
          </cell>
        </row>
        <row r="3984">
          <cell r="F3984" t="str">
            <v>3100</v>
          </cell>
        </row>
        <row r="3985">
          <cell r="F3985" t="str">
            <v>3100</v>
          </cell>
        </row>
        <row r="3986">
          <cell r="F3986" t="str">
            <v>3100</v>
          </cell>
        </row>
        <row r="3987">
          <cell r="F3987" t="str">
            <v>3100</v>
          </cell>
        </row>
        <row r="3988">
          <cell r="F3988" t="str">
            <v>3100</v>
          </cell>
        </row>
        <row r="3989">
          <cell r="F3989" t="str">
            <v>3100</v>
          </cell>
        </row>
        <row r="3990">
          <cell r="F3990" t="str">
            <v>3100</v>
          </cell>
        </row>
        <row r="3991">
          <cell r="F3991" t="str">
            <v>3100</v>
          </cell>
        </row>
        <row r="3992">
          <cell r="F3992" t="str">
            <v>3100</v>
          </cell>
        </row>
        <row r="3993">
          <cell r="F3993" t="str">
            <v>3100</v>
          </cell>
        </row>
        <row r="3994">
          <cell r="F3994" t="str">
            <v>3100</v>
          </cell>
        </row>
        <row r="3995">
          <cell r="F3995" t="str">
            <v>3100</v>
          </cell>
        </row>
        <row r="3996">
          <cell r="F3996" t="str">
            <v>3100</v>
          </cell>
        </row>
        <row r="3997">
          <cell r="F3997" t="str">
            <v>3100</v>
          </cell>
        </row>
        <row r="3998">
          <cell r="F3998" t="str">
            <v>3100</v>
          </cell>
        </row>
        <row r="3999">
          <cell r="F3999" t="str">
            <v>3100</v>
          </cell>
        </row>
        <row r="4000">
          <cell r="F4000" t="str">
            <v>3100</v>
          </cell>
        </row>
        <row r="4001">
          <cell r="F4001" t="str">
            <v>3100</v>
          </cell>
        </row>
        <row r="4002">
          <cell r="F4002" t="str">
            <v>3100</v>
          </cell>
        </row>
        <row r="4003">
          <cell r="F4003" t="str">
            <v>3100</v>
          </cell>
        </row>
        <row r="4004">
          <cell r="F4004" t="str">
            <v>3100</v>
          </cell>
        </row>
        <row r="4005">
          <cell r="F4005" t="str">
            <v>3100</v>
          </cell>
        </row>
        <row r="4006">
          <cell r="F4006" t="str">
            <v>3100</v>
          </cell>
        </row>
        <row r="4007">
          <cell r="F4007" t="str">
            <v>3100</v>
          </cell>
        </row>
        <row r="4008">
          <cell r="F4008" t="str">
            <v>3100</v>
          </cell>
        </row>
        <row r="4009">
          <cell r="F4009" t="str">
            <v>3100</v>
          </cell>
        </row>
        <row r="4010">
          <cell r="F4010" t="str">
            <v>3100</v>
          </cell>
        </row>
        <row r="4011">
          <cell r="F4011" t="str">
            <v>3100</v>
          </cell>
        </row>
        <row r="4012">
          <cell r="F4012" t="str">
            <v>3100</v>
          </cell>
        </row>
        <row r="4013">
          <cell r="F4013" t="str">
            <v>3100</v>
          </cell>
        </row>
        <row r="4014">
          <cell r="F4014" t="str">
            <v>3100</v>
          </cell>
        </row>
        <row r="4015">
          <cell r="F4015" t="str">
            <v>3100</v>
          </cell>
        </row>
        <row r="4016">
          <cell r="F4016" t="str">
            <v>3100</v>
          </cell>
        </row>
        <row r="4017">
          <cell r="F4017" t="str">
            <v>3100</v>
          </cell>
        </row>
        <row r="4018">
          <cell r="F4018" t="str">
            <v>3100</v>
          </cell>
        </row>
        <row r="4019">
          <cell r="F4019" t="str">
            <v>3100</v>
          </cell>
        </row>
        <row r="4020">
          <cell r="F4020" t="str">
            <v>3100</v>
          </cell>
        </row>
        <row r="4021">
          <cell r="F4021" t="str">
            <v>3100</v>
          </cell>
        </row>
        <row r="4022">
          <cell r="F4022" t="str">
            <v>3100</v>
          </cell>
        </row>
        <row r="4023">
          <cell r="F4023" t="str">
            <v>3100</v>
          </cell>
        </row>
        <row r="4024">
          <cell r="F4024" t="str">
            <v>3100</v>
          </cell>
        </row>
        <row r="4025">
          <cell r="F4025" t="str">
            <v>3100</v>
          </cell>
        </row>
        <row r="4026">
          <cell r="F4026" t="str">
            <v>3100</v>
          </cell>
        </row>
        <row r="4027">
          <cell r="F4027" t="str">
            <v>3100</v>
          </cell>
        </row>
        <row r="4028">
          <cell r="F4028" t="str">
            <v>3100</v>
          </cell>
        </row>
        <row r="4029">
          <cell r="F4029" t="str">
            <v>3100</v>
          </cell>
        </row>
        <row r="4030">
          <cell r="F4030" t="str">
            <v>3100</v>
          </cell>
        </row>
        <row r="4031">
          <cell r="F4031" t="str">
            <v>2000</v>
          </cell>
        </row>
        <row r="4032">
          <cell r="F4032" t="str">
            <v>2000</v>
          </cell>
        </row>
        <row r="4033">
          <cell r="F4033" t="str">
            <v>2000</v>
          </cell>
        </row>
        <row r="4034">
          <cell r="F4034" t="str">
            <v>2000</v>
          </cell>
        </row>
        <row r="4035">
          <cell r="F4035" t="str">
            <v>2000</v>
          </cell>
        </row>
        <row r="4036">
          <cell r="F4036" t="str">
            <v>2000</v>
          </cell>
        </row>
        <row r="4037">
          <cell r="F4037" t="str">
            <v>2000</v>
          </cell>
        </row>
        <row r="4038">
          <cell r="F4038" t="str">
            <v>2000</v>
          </cell>
        </row>
        <row r="4039">
          <cell r="F4039" t="str">
            <v>2000</v>
          </cell>
        </row>
        <row r="4040">
          <cell r="F4040" t="str">
            <v>2000</v>
          </cell>
        </row>
        <row r="4041">
          <cell r="F4041" t="str">
            <v>2000</v>
          </cell>
        </row>
        <row r="4042">
          <cell r="F4042" t="str">
            <v>2000</v>
          </cell>
        </row>
        <row r="4043">
          <cell r="F4043" t="str">
            <v>2000</v>
          </cell>
        </row>
        <row r="4044">
          <cell r="F4044" t="str">
            <v>2000</v>
          </cell>
        </row>
        <row r="4045">
          <cell r="F4045" t="str">
            <v>2000</v>
          </cell>
        </row>
        <row r="4046">
          <cell r="F4046" t="str">
            <v>2000</v>
          </cell>
        </row>
        <row r="4047">
          <cell r="F4047" t="str">
            <v>2000</v>
          </cell>
        </row>
        <row r="4048">
          <cell r="F4048" t="str">
            <v>2000</v>
          </cell>
        </row>
        <row r="4049">
          <cell r="F4049" t="str">
            <v>2000</v>
          </cell>
        </row>
        <row r="4050">
          <cell r="F4050" t="str">
            <v>2100</v>
          </cell>
        </row>
        <row r="4051">
          <cell r="F4051" t="str">
            <v>2100</v>
          </cell>
        </row>
        <row r="4052">
          <cell r="F4052" t="str">
            <v>2100</v>
          </cell>
        </row>
        <row r="4053">
          <cell r="F4053" t="str">
            <v>2100</v>
          </cell>
        </row>
        <row r="4054">
          <cell r="F4054" t="str">
            <v>2100</v>
          </cell>
        </row>
        <row r="4055">
          <cell r="F4055" t="str">
            <v>2100</v>
          </cell>
        </row>
        <row r="4056">
          <cell r="F4056" t="str">
            <v>2100</v>
          </cell>
        </row>
        <row r="4057">
          <cell r="F4057" t="str">
            <v>2100</v>
          </cell>
        </row>
        <row r="4058">
          <cell r="F4058" t="str">
            <v>2100</v>
          </cell>
        </row>
        <row r="4059">
          <cell r="F4059" t="str">
            <v>2100</v>
          </cell>
        </row>
        <row r="4060">
          <cell r="F4060" t="str">
            <v>2100</v>
          </cell>
        </row>
        <row r="4061">
          <cell r="F4061" t="str">
            <v>2100</v>
          </cell>
        </row>
        <row r="4062">
          <cell r="F4062" t="str">
            <v>3100</v>
          </cell>
        </row>
        <row r="4063">
          <cell r="F4063" t="str">
            <v>3100</v>
          </cell>
        </row>
        <row r="4064">
          <cell r="F4064" t="str">
            <v>3100</v>
          </cell>
        </row>
        <row r="4065">
          <cell r="F4065" t="str">
            <v>3100</v>
          </cell>
        </row>
        <row r="4066">
          <cell r="F4066" t="str">
            <v>3100</v>
          </cell>
        </row>
        <row r="4067">
          <cell r="F4067" t="str">
            <v>3100</v>
          </cell>
        </row>
        <row r="4068">
          <cell r="F4068" t="str">
            <v>3100</v>
          </cell>
        </row>
        <row r="4069">
          <cell r="F4069" t="str">
            <v>3100</v>
          </cell>
        </row>
        <row r="4070">
          <cell r="F4070" t="str">
            <v>3100</v>
          </cell>
        </row>
        <row r="4071">
          <cell r="F4071" t="str">
            <v>3100</v>
          </cell>
        </row>
        <row r="4072">
          <cell r="F4072" t="str">
            <v>3100</v>
          </cell>
        </row>
        <row r="4073">
          <cell r="F4073" t="str">
            <v>3100</v>
          </cell>
        </row>
        <row r="4074">
          <cell r="F4074" t="str">
            <v>3100</v>
          </cell>
        </row>
        <row r="4075">
          <cell r="F4075" t="str">
            <v>3100</v>
          </cell>
        </row>
        <row r="4076">
          <cell r="F4076" t="str">
            <v>3100</v>
          </cell>
        </row>
        <row r="4077">
          <cell r="F4077" t="str">
            <v>3100</v>
          </cell>
        </row>
        <row r="4078">
          <cell r="F4078" t="str">
            <v>3100</v>
          </cell>
        </row>
        <row r="4079">
          <cell r="F4079" t="str">
            <v>3100</v>
          </cell>
        </row>
        <row r="4080">
          <cell r="F4080" t="str">
            <v>3100</v>
          </cell>
        </row>
        <row r="4081">
          <cell r="F4081" t="str">
            <v>3100</v>
          </cell>
        </row>
        <row r="4082">
          <cell r="F4082" t="str">
            <v>3100</v>
          </cell>
        </row>
        <row r="4083">
          <cell r="F4083" t="str">
            <v>3100</v>
          </cell>
        </row>
        <row r="4084">
          <cell r="F4084" t="str">
            <v>3100</v>
          </cell>
        </row>
        <row r="4085">
          <cell r="F4085" t="str">
            <v>3100</v>
          </cell>
        </row>
        <row r="4086">
          <cell r="F4086" t="str">
            <v>3100</v>
          </cell>
        </row>
        <row r="4087">
          <cell r="F4087" t="str">
            <v>3100</v>
          </cell>
        </row>
        <row r="4088">
          <cell r="F4088" t="str">
            <v>3100</v>
          </cell>
        </row>
        <row r="4089">
          <cell r="F4089" t="str">
            <v>3100</v>
          </cell>
        </row>
        <row r="4090">
          <cell r="F4090" t="str">
            <v>3100</v>
          </cell>
        </row>
        <row r="4091">
          <cell r="F4091" t="str">
            <v>3100</v>
          </cell>
        </row>
        <row r="4092">
          <cell r="F4092" t="str">
            <v>1050</v>
          </cell>
        </row>
        <row r="4093">
          <cell r="F4093" t="str">
            <v>1050</v>
          </cell>
        </row>
        <row r="4094">
          <cell r="F4094" t="str">
            <v>1050</v>
          </cell>
        </row>
        <row r="4095">
          <cell r="F4095" t="str">
            <v>1050</v>
          </cell>
        </row>
        <row r="4096">
          <cell r="F4096" t="str">
            <v>1050</v>
          </cell>
        </row>
        <row r="4097">
          <cell r="F4097" t="str">
            <v>1050</v>
          </cell>
        </row>
        <row r="4098">
          <cell r="F4098" t="str">
            <v>1050</v>
          </cell>
        </row>
        <row r="4099">
          <cell r="F4099" t="str">
            <v>1050</v>
          </cell>
        </row>
        <row r="4100">
          <cell r="F4100" t="str">
            <v>1050</v>
          </cell>
        </row>
        <row r="4101">
          <cell r="F4101" t="str">
            <v>1050</v>
          </cell>
        </row>
        <row r="4102">
          <cell r="F4102" t="str">
            <v>1050</v>
          </cell>
        </row>
        <row r="4103">
          <cell r="F4103" t="str">
            <v>1050</v>
          </cell>
        </row>
        <row r="4104">
          <cell r="F4104" t="str">
            <v>1050</v>
          </cell>
        </row>
        <row r="4105">
          <cell r="F4105" t="str">
            <v>1050</v>
          </cell>
        </row>
        <row r="4106">
          <cell r="F4106" t="str">
            <v>2000</v>
          </cell>
        </row>
        <row r="4107">
          <cell r="F4107" t="str">
            <v>2000</v>
          </cell>
        </row>
        <row r="4108">
          <cell r="F4108" t="str">
            <v>2000</v>
          </cell>
        </row>
        <row r="4109">
          <cell r="F4109" t="str">
            <v>2000</v>
          </cell>
        </row>
        <row r="4110">
          <cell r="F4110" t="str">
            <v>2000</v>
          </cell>
        </row>
        <row r="4111">
          <cell r="F4111" t="str">
            <v>2000</v>
          </cell>
        </row>
        <row r="4112">
          <cell r="F4112" t="str">
            <v>2000</v>
          </cell>
        </row>
        <row r="4113">
          <cell r="F4113" t="str">
            <v>2000</v>
          </cell>
        </row>
        <row r="4114">
          <cell r="F4114" t="str">
            <v>2000</v>
          </cell>
        </row>
        <row r="4115">
          <cell r="F4115" t="str">
            <v>2000</v>
          </cell>
        </row>
        <row r="4116">
          <cell r="F4116" t="str">
            <v>2000</v>
          </cell>
        </row>
        <row r="4117">
          <cell r="F4117" t="str">
            <v>2000</v>
          </cell>
        </row>
        <row r="4118">
          <cell r="F4118" t="str">
            <v>2000</v>
          </cell>
        </row>
        <row r="4119">
          <cell r="F4119" t="str">
            <v>2000</v>
          </cell>
        </row>
        <row r="4120">
          <cell r="F4120" t="str">
            <v>2000</v>
          </cell>
        </row>
        <row r="4121">
          <cell r="F4121" t="str">
            <v>2000</v>
          </cell>
        </row>
        <row r="4122">
          <cell r="F4122" t="str">
            <v>2000</v>
          </cell>
        </row>
        <row r="4123">
          <cell r="F4123" t="str">
            <v>2000</v>
          </cell>
        </row>
        <row r="4124">
          <cell r="F4124" t="str">
            <v>2000</v>
          </cell>
        </row>
        <row r="4125">
          <cell r="F4125" t="str">
            <v>2000</v>
          </cell>
        </row>
        <row r="4126">
          <cell r="F4126" t="str">
            <v>2000</v>
          </cell>
        </row>
        <row r="4127">
          <cell r="F4127" t="str">
            <v>2000</v>
          </cell>
        </row>
        <row r="4128">
          <cell r="F4128" t="str">
            <v>2000</v>
          </cell>
        </row>
        <row r="4129">
          <cell r="F4129" t="str">
            <v>2000</v>
          </cell>
        </row>
        <row r="4130">
          <cell r="F4130" t="str">
            <v>2000</v>
          </cell>
        </row>
        <row r="4131">
          <cell r="F4131" t="str">
            <v>2100</v>
          </cell>
        </row>
        <row r="4132">
          <cell r="F4132" t="str">
            <v>2100</v>
          </cell>
        </row>
        <row r="4133">
          <cell r="F4133" t="str">
            <v>2100</v>
          </cell>
        </row>
        <row r="4134">
          <cell r="F4134" t="str">
            <v>2100</v>
          </cell>
        </row>
        <row r="4135">
          <cell r="F4135" t="str">
            <v>2100</v>
          </cell>
        </row>
        <row r="4136">
          <cell r="F4136" t="str">
            <v>2100</v>
          </cell>
        </row>
        <row r="4137">
          <cell r="F4137" t="str">
            <v>2100</v>
          </cell>
        </row>
        <row r="4138">
          <cell r="F4138" t="str">
            <v>2100</v>
          </cell>
        </row>
        <row r="4139">
          <cell r="F4139" t="str">
            <v>2100</v>
          </cell>
        </row>
        <row r="4140">
          <cell r="F4140" t="str">
            <v>2100</v>
          </cell>
        </row>
        <row r="4141">
          <cell r="F4141" t="str">
            <v>2100</v>
          </cell>
        </row>
        <row r="4142">
          <cell r="F4142" t="str">
            <v>2100</v>
          </cell>
        </row>
        <row r="4143">
          <cell r="F4143" t="str">
            <v>2100</v>
          </cell>
        </row>
        <row r="4144">
          <cell r="F4144" t="str">
            <v>2100</v>
          </cell>
        </row>
        <row r="4145">
          <cell r="F4145" t="str">
            <v>2100</v>
          </cell>
        </row>
        <row r="4146">
          <cell r="F4146" t="str">
            <v>2100</v>
          </cell>
        </row>
        <row r="4147">
          <cell r="F4147" t="str">
            <v>2100</v>
          </cell>
        </row>
        <row r="4148">
          <cell r="F4148" t="str">
            <v>2100</v>
          </cell>
        </row>
        <row r="4149">
          <cell r="F4149" t="str">
            <v>2100</v>
          </cell>
        </row>
        <row r="4150">
          <cell r="F4150" t="str">
            <v>2100</v>
          </cell>
        </row>
        <row r="4151">
          <cell r="F4151" t="str">
            <v>2100</v>
          </cell>
        </row>
        <row r="4152">
          <cell r="F4152" t="str">
            <v>2100</v>
          </cell>
        </row>
        <row r="4153">
          <cell r="F4153" t="str">
            <v>2100</v>
          </cell>
        </row>
        <row r="4154">
          <cell r="F4154" t="str">
            <v>2100</v>
          </cell>
        </row>
        <row r="4155">
          <cell r="F4155" t="str">
            <v>2100</v>
          </cell>
        </row>
        <row r="4156">
          <cell r="F4156" t="str">
            <v>2100</v>
          </cell>
        </row>
        <row r="4157">
          <cell r="F4157" t="str">
            <v>2100</v>
          </cell>
        </row>
        <row r="4158">
          <cell r="F4158" t="str">
            <v>2100</v>
          </cell>
        </row>
        <row r="4159">
          <cell r="F4159" t="str">
            <v>2100</v>
          </cell>
        </row>
        <row r="4160">
          <cell r="F4160" t="str">
            <v>2100</v>
          </cell>
        </row>
        <row r="4161">
          <cell r="F4161" t="str">
            <v>2100</v>
          </cell>
        </row>
        <row r="4162">
          <cell r="F4162" t="str">
            <v>2100</v>
          </cell>
        </row>
        <row r="4163">
          <cell r="F4163" t="str">
            <v>2100</v>
          </cell>
        </row>
        <row r="4164">
          <cell r="F4164" t="str">
            <v>2100</v>
          </cell>
        </row>
        <row r="4165">
          <cell r="F4165" t="str">
            <v>2100</v>
          </cell>
        </row>
        <row r="4166">
          <cell r="F4166" t="str">
            <v>2100</v>
          </cell>
        </row>
        <row r="4167">
          <cell r="F4167" t="str">
            <v>2100</v>
          </cell>
        </row>
        <row r="4168">
          <cell r="F4168" t="str">
            <v>2100</v>
          </cell>
        </row>
        <row r="4169">
          <cell r="F4169" t="str">
            <v>2100</v>
          </cell>
        </row>
        <row r="4170">
          <cell r="F4170" t="str">
            <v>2100</v>
          </cell>
        </row>
        <row r="4171">
          <cell r="F4171" t="str">
            <v>2100</v>
          </cell>
        </row>
        <row r="4172">
          <cell r="F4172" t="str">
            <v>2100</v>
          </cell>
        </row>
        <row r="4173">
          <cell r="F4173" t="str">
            <v>2100</v>
          </cell>
        </row>
        <row r="4174">
          <cell r="F4174" t="str">
            <v>2100</v>
          </cell>
        </row>
        <row r="4175">
          <cell r="F4175" t="str">
            <v>2100</v>
          </cell>
        </row>
        <row r="4176">
          <cell r="F4176" t="str">
            <v>2100</v>
          </cell>
        </row>
        <row r="4177">
          <cell r="F4177" t="str">
            <v>2100</v>
          </cell>
        </row>
        <row r="4178">
          <cell r="F4178" t="str">
            <v>2100</v>
          </cell>
        </row>
        <row r="4179">
          <cell r="F4179" t="str">
            <v>2100</v>
          </cell>
        </row>
        <row r="4180">
          <cell r="F4180" t="str">
            <v>2100</v>
          </cell>
        </row>
        <row r="4181">
          <cell r="F4181" t="str">
            <v>2100</v>
          </cell>
        </row>
        <row r="4182">
          <cell r="F4182" t="str">
            <v>2100</v>
          </cell>
        </row>
        <row r="4183">
          <cell r="F4183" t="str">
            <v>2100</v>
          </cell>
        </row>
        <row r="4184">
          <cell r="F4184" t="str">
            <v>2100</v>
          </cell>
        </row>
        <row r="4185">
          <cell r="F4185" t="str">
            <v>2100</v>
          </cell>
        </row>
        <row r="4186">
          <cell r="F4186" t="str">
            <v>2100</v>
          </cell>
        </row>
        <row r="4187">
          <cell r="F4187" t="str">
            <v>2100</v>
          </cell>
        </row>
        <row r="4188">
          <cell r="F4188" t="str">
            <v>2100</v>
          </cell>
        </row>
        <row r="4189">
          <cell r="F4189" t="str">
            <v>2100</v>
          </cell>
        </row>
        <row r="4190">
          <cell r="F4190" t="str">
            <v>2100</v>
          </cell>
        </row>
        <row r="4191">
          <cell r="F4191" t="str">
            <v>2100</v>
          </cell>
        </row>
        <row r="4192">
          <cell r="F4192" t="str">
            <v>2100</v>
          </cell>
        </row>
        <row r="4193">
          <cell r="F4193" t="str">
            <v>2100</v>
          </cell>
        </row>
        <row r="4194">
          <cell r="F4194" t="str">
            <v>2100</v>
          </cell>
        </row>
        <row r="4195">
          <cell r="F4195" t="str">
            <v>2100</v>
          </cell>
        </row>
        <row r="4196">
          <cell r="F4196" t="str">
            <v>2100</v>
          </cell>
        </row>
        <row r="4197">
          <cell r="F4197" t="str">
            <v>2100</v>
          </cell>
        </row>
        <row r="4198">
          <cell r="F4198" t="str">
            <v>2100</v>
          </cell>
        </row>
        <row r="4199">
          <cell r="F4199" t="str">
            <v>2100</v>
          </cell>
        </row>
        <row r="4200">
          <cell r="F4200" t="str">
            <v>2100</v>
          </cell>
        </row>
        <row r="4201">
          <cell r="F4201" t="str">
            <v>2100</v>
          </cell>
        </row>
        <row r="4202">
          <cell r="F4202" t="str">
            <v>2100</v>
          </cell>
        </row>
        <row r="4203">
          <cell r="F4203" t="str">
            <v>2100</v>
          </cell>
        </row>
        <row r="4204">
          <cell r="F4204" t="str">
            <v>2100</v>
          </cell>
        </row>
        <row r="4205">
          <cell r="F4205" t="str">
            <v>2100</v>
          </cell>
        </row>
        <row r="4206">
          <cell r="F4206" t="str">
            <v>2100</v>
          </cell>
        </row>
        <row r="4207">
          <cell r="F4207" t="str">
            <v>2100</v>
          </cell>
        </row>
        <row r="4208">
          <cell r="F4208" t="str">
            <v>2100</v>
          </cell>
        </row>
        <row r="4209">
          <cell r="F4209" t="str">
            <v>2100</v>
          </cell>
        </row>
        <row r="4210">
          <cell r="F4210" t="str">
            <v>2100</v>
          </cell>
        </row>
        <row r="4211">
          <cell r="F4211" t="str">
            <v>2100</v>
          </cell>
        </row>
        <row r="4212">
          <cell r="F4212" t="str">
            <v>2100</v>
          </cell>
        </row>
        <row r="4213">
          <cell r="F4213" t="str">
            <v>2100</v>
          </cell>
        </row>
        <row r="4214">
          <cell r="F4214" t="str">
            <v>2100</v>
          </cell>
        </row>
        <row r="4215">
          <cell r="F4215" t="str">
            <v>2100</v>
          </cell>
        </row>
        <row r="4216">
          <cell r="F4216" t="str">
            <v>2100</v>
          </cell>
        </row>
        <row r="4217">
          <cell r="F4217" t="str">
            <v>2200</v>
          </cell>
        </row>
        <row r="4218">
          <cell r="F4218" t="str">
            <v>2200</v>
          </cell>
        </row>
        <row r="4219">
          <cell r="F4219" t="str">
            <v>3100</v>
          </cell>
        </row>
        <row r="4220">
          <cell r="F4220" t="str">
            <v>3100</v>
          </cell>
        </row>
        <row r="4221">
          <cell r="F4221" t="str">
            <v>3100</v>
          </cell>
        </row>
        <row r="4222">
          <cell r="F4222" t="str">
            <v>3100</v>
          </cell>
        </row>
        <row r="4223">
          <cell r="F4223" t="str">
            <v>3100</v>
          </cell>
        </row>
        <row r="4224">
          <cell r="F4224" t="str">
            <v>3100</v>
          </cell>
        </row>
        <row r="4225">
          <cell r="F4225" t="str">
            <v>3100</v>
          </cell>
        </row>
        <row r="4226">
          <cell r="F4226" t="str">
            <v>3100</v>
          </cell>
        </row>
        <row r="4227">
          <cell r="F4227" t="str">
            <v>3100</v>
          </cell>
        </row>
        <row r="4228">
          <cell r="F4228" t="str">
            <v>3100</v>
          </cell>
        </row>
        <row r="4229">
          <cell r="F4229" t="str">
            <v>3100</v>
          </cell>
        </row>
        <row r="4230">
          <cell r="F4230" t="str">
            <v>3100</v>
          </cell>
        </row>
        <row r="4231">
          <cell r="F4231" t="str">
            <v>3100</v>
          </cell>
        </row>
        <row r="4232">
          <cell r="F4232" t="str">
            <v>3100</v>
          </cell>
        </row>
        <row r="4233">
          <cell r="F4233" t="str">
            <v>3100</v>
          </cell>
        </row>
        <row r="4234">
          <cell r="F4234" t="str">
            <v>3100</v>
          </cell>
        </row>
        <row r="4235">
          <cell r="F4235" t="str">
            <v>3100</v>
          </cell>
        </row>
        <row r="4236">
          <cell r="F4236" t="str">
            <v>3100</v>
          </cell>
        </row>
        <row r="4237">
          <cell r="F4237" t="str">
            <v>3100</v>
          </cell>
        </row>
        <row r="4238">
          <cell r="F4238" t="str">
            <v>3100</v>
          </cell>
        </row>
        <row r="4239">
          <cell r="F4239" t="str">
            <v>3100</v>
          </cell>
        </row>
        <row r="4240">
          <cell r="F4240" t="str">
            <v>3100</v>
          </cell>
        </row>
        <row r="4241">
          <cell r="F4241" t="str">
            <v>3100</v>
          </cell>
        </row>
        <row r="4242">
          <cell r="F4242" t="str">
            <v>3100</v>
          </cell>
        </row>
        <row r="4243">
          <cell r="F4243" t="str">
            <v>3100</v>
          </cell>
        </row>
        <row r="4244">
          <cell r="F4244" t="str">
            <v>3100</v>
          </cell>
        </row>
        <row r="4245">
          <cell r="F4245" t="str">
            <v>3100</v>
          </cell>
        </row>
        <row r="4246">
          <cell r="F4246" t="str">
            <v>3100</v>
          </cell>
        </row>
        <row r="4247">
          <cell r="F4247" t="str">
            <v>3100</v>
          </cell>
        </row>
        <row r="4248">
          <cell r="F4248" t="str">
            <v>3100</v>
          </cell>
        </row>
        <row r="4249">
          <cell r="F4249" t="str">
            <v>3100</v>
          </cell>
        </row>
        <row r="4250">
          <cell r="F4250" t="str">
            <v>3100</v>
          </cell>
        </row>
        <row r="4251">
          <cell r="F4251" t="str">
            <v>3100</v>
          </cell>
        </row>
        <row r="4252">
          <cell r="F4252" t="str">
            <v>3100</v>
          </cell>
        </row>
        <row r="4253">
          <cell r="F4253" t="str">
            <v>3100</v>
          </cell>
        </row>
        <row r="4254">
          <cell r="F4254" t="str">
            <v>3100</v>
          </cell>
        </row>
        <row r="4255">
          <cell r="F4255" t="str">
            <v>3100</v>
          </cell>
        </row>
        <row r="4256">
          <cell r="F4256" t="str">
            <v>3100</v>
          </cell>
        </row>
        <row r="4257">
          <cell r="F4257" t="str">
            <v>3100</v>
          </cell>
        </row>
        <row r="4258">
          <cell r="F4258" t="str">
            <v>3100</v>
          </cell>
        </row>
        <row r="4259">
          <cell r="F4259" t="str">
            <v>3100</v>
          </cell>
        </row>
        <row r="4260">
          <cell r="F4260" t="str">
            <v>3100</v>
          </cell>
        </row>
        <row r="4261">
          <cell r="F4261" t="str">
            <v>3100</v>
          </cell>
        </row>
        <row r="4262">
          <cell r="F4262" t="str">
            <v>3100</v>
          </cell>
        </row>
        <row r="4263">
          <cell r="F4263" t="str">
            <v>3100</v>
          </cell>
        </row>
        <row r="4264">
          <cell r="F4264" t="str">
            <v>3100</v>
          </cell>
        </row>
        <row r="4265">
          <cell r="F4265" t="str">
            <v>3100</v>
          </cell>
        </row>
        <row r="4266">
          <cell r="F4266" t="str">
            <v>3100</v>
          </cell>
        </row>
        <row r="4267">
          <cell r="F4267" t="str">
            <v>3100</v>
          </cell>
        </row>
        <row r="4268">
          <cell r="F4268" t="str">
            <v>3100</v>
          </cell>
        </row>
        <row r="4269">
          <cell r="F4269" t="str">
            <v>3100</v>
          </cell>
        </row>
        <row r="4270">
          <cell r="F4270" t="str">
            <v>3100</v>
          </cell>
        </row>
        <row r="4271">
          <cell r="F4271" t="str">
            <v>3100</v>
          </cell>
        </row>
        <row r="4272">
          <cell r="F4272" t="str">
            <v>2000</v>
          </cell>
        </row>
        <row r="4273">
          <cell r="F4273" t="str">
            <v>2000</v>
          </cell>
        </row>
        <row r="4274">
          <cell r="F4274" t="str">
            <v>2000</v>
          </cell>
        </row>
        <row r="4275">
          <cell r="F4275" t="str">
            <v>2000</v>
          </cell>
        </row>
        <row r="4276">
          <cell r="F4276" t="str">
            <v>2000</v>
          </cell>
        </row>
        <row r="4277">
          <cell r="F4277" t="str">
            <v>2000</v>
          </cell>
        </row>
        <row r="4278">
          <cell r="F4278" t="str">
            <v>2000</v>
          </cell>
        </row>
        <row r="4279">
          <cell r="F4279" t="str">
            <v>2000</v>
          </cell>
        </row>
        <row r="4280">
          <cell r="F4280" t="str">
            <v>2000</v>
          </cell>
        </row>
        <row r="4281">
          <cell r="F4281" t="str">
            <v>2000</v>
          </cell>
        </row>
        <row r="4282">
          <cell r="F4282" t="str">
            <v>2000</v>
          </cell>
        </row>
        <row r="4283">
          <cell r="F4283" t="str">
            <v>2000</v>
          </cell>
        </row>
        <row r="4284">
          <cell r="F4284" t="str">
            <v>2000</v>
          </cell>
        </row>
        <row r="4285">
          <cell r="F4285" t="str">
            <v>2000</v>
          </cell>
        </row>
        <row r="4286">
          <cell r="F4286" t="str">
            <v>2000</v>
          </cell>
        </row>
        <row r="4287">
          <cell r="F4287" t="str">
            <v>2000</v>
          </cell>
        </row>
        <row r="4288">
          <cell r="F4288" t="str">
            <v>2000</v>
          </cell>
        </row>
        <row r="4289">
          <cell r="F4289" t="str">
            <v>2000</v>
          </cell>
        </row>
        <row r="4290">
          <cell r="F4290" t="str">
            <v>2000</v>
          </cell>
        </row>
        <row r="4291">
          <cell r="F4291" t="str">
            <v>2000</v>
          </cell>
        </row>
        <row r="4292">
          <cell r="F4292" t="str">
            <v>2000</v>
          </cell>
        </row>
        <row r="4293">
          <cell r="F4293" t="str">
            <v>2000</v>
          </cell>
        </row>
        <row r="4294">
          <cell r="F4294" t="str">
            <v>2000</v>
          </cell>
        </row>
        <row r="4295">
          <cell r="F4295" t="str">
            <v>2000</v>
          </cell>
        </row>
        <row r="4296">
          <cell r="F4296" t="str">
            <v>2000</v>
          </cell>
        </row>
        <row r="4297">
          <cell r="F4297" t="str">
            <v>2000</v>
          </cell>
        </row>
        <row r="4298">
          <cell r="F4298" t="str">
            <v>2000</v>
          </cell>
        </row>
        <row r="4299">
          <cell r="F4299" t="str">
            <v>2000</v>
          </cell>
        </row>
        <row r="4300">
          <cell r="F4300" t="str">
            <v>2000</v>
          </cell>
        </row>
        <row r="4301">
          <cell r="F4301" t="str">
            <v>2000</v>
          </cell>
        </row>
        <row r="4302">
          <cell r="F4302" t="str">
            <v>2000</v>
          </cell>
        </row>
        <row r="4303">
          <cell r="F4303" t="str">
            <v>2000</v>
          </cell>
        </row>
        <row r="4304">
          <cell r="F4304" t="str">
            <v>2000</v>
          </cell>
        </row>
        <row r="4305">
          <cell r="F4305" t="str">
            <v>2000</v>
          </cell>
        </row>
        <row r="4306">
          <cell r="F4306" t="str">
            <v>2000</v>
          </cell>
        </row>
        <row r="4307">
          <cell r="F4307" t="str">
            <v>2000</v>
          </cell>
        </row>
        <row r="4308">
          <cell r="F4308" t="str">
            <v>2000</v>
          </cell>
        </row>
        <row r="4309">
          <cell r="F4309" t="str">
            <v>2000</v>
          </cell>
        </row>
        <row r="4310">
          <cell r="F4310" t="str">
            <v>2000</v>
          </cell>
        </row>
        <row r="4311">
          <cell r="F4311" t="str">
            <v>2100</v>
          </cell>
        </row>
        <row r="4312">
          <cell r="F4312" t="str">
            <v>2100</v>
          </cell>
        </row>
        <row r="4313">
          <cell r="F4313" t="str">
            <v>2100</v>
          </cell>
        </row>
        <row r="4314">
          <cell r="F4314" t="str">
            <v>2100</v>
          </cell>
        </row>
        <row r="4315">
          <cell r="F4315" t="str">
            <v>2100</v>
          </cell>
        </row>
        <row r="4316">
          <cell r="F4316" t="str">
            <v>2100</v>
          </cell>
        </row>
        <row r="4317">
          <cell r="F4317" t="str">
            <v>2100</v>
          </cell>
        </row>
        <row r="4318">
          <cell r="F4318" t="str">
            <v>2100</v>
          </cell>
        </row>
        <row r="4319">
          <cell r="F4319" t="str">
            <v>2100</v>
          </cell>
        </row>
        <row r="4320">
          <cell r="F4320" t="str">
            <v>2100</v>
          </cell>
        </row>
        <row r="4321">
          <cell r="F4321" t="str">
            <v>2100</v>
          </cell>
        </row>
        <row r="4322">
          <cell r="F4322" t="str">
            <v>2100</v>
          </cell>
        </row>
        <row r="4323">
          <cell r="F4323" t="str">
            <v>2100</v>
          </cell>
        </row>
        <row r="4324">
          <cell r="F4324" t="str">
            <v>2100</v>
          </cell>
        </row>
        <row r="4325">
          <cell r="F4325" t="str">
            <v>2100</v>
          </cell>
        </row>
        <row r="4326">
          <cell r="F4326" t="str">
            <v>2100</v>
          </cell>
        </row>
        <row r="4327">
          <cell r="F4327" t="str">
            <v>2100</v>
          </cell>
        </row>
        <row r="4328">
          <cell r="F4328" t="str">
            <v>2100</v>
          </cell>
        </row>
        <row r="4329">
          <cell r="F4329" t="str">
            <v>2100</v>
          </cell>
        </row>
        <row r="4330">
          <cell r="F4330" t="str">
            <v>2100</v>
          </cell>
        </row>
        <row r="4331">
          <cell r="F4331" t="str">
            <v>2100</v>
          </cell>
        </row>
        <row r="4332">
          <cell r="F4332" t="str">
            <v>2100</v>
          </cell>
        </row>
        <row r="4333">
          <cell r="F4333" t="str">
            <v>2100</v>
          </cell>
        </row>
        <row r="4334">
          <cell r="F4334" t="str">
            <v>2100</v>
          </cell>
        </row>
        <row r="4335">
          <cell r="F4335" t="str">
            <v>2100</v>
          </cell>
        </row>
        <row r="4336">
          <cell r="F4336" t="str">
            <v>2100</v>
          </cell>
        </row>
        <row r="4337">
          <cell r="F4337" t="str">
            <v>2100</v>
          </cell>
        </row>
        <row r="4338">
          <cell r="F4338" t="str">
            <v>2100</v>
          </cell>
        </row>
        <row r="4339">
          <cell r="F4339" t="str">
            <v>2100</v>
          </cell>
        </row>
        <row r="4340">
          <cell r="F4340" t="str">
            <v>2100</v>
          </cell>
        </row>
        <row r="4341">
          <cell r="F4341" t="str">
            <v>2100</v>
          </cell>
        </row>
        <row r="4342">
          <cell r="F4342" t="str">
            <v>2100</v>
          </cell>
        </row>
        <row r="4343">
          <cell r="F4343" t="str">
            <v>2100</v>
          </cell>
        </row>
        <row r="4344">
          <cell r="F4344" t="str">
            <v>2100</v>
          </cell>
        </row>
        <row r="4345">
          <cell r="F4345" t="str">
            <v>2100</v>
          </cell>
        </row>
        <row r="4346">
          <cell r="F4346" t="str">
            <v>2100</v>
          </cell>
        </row>
        <row r="4347">
          <cell r="F4347" t="str">
            <v>2100</v>
          </cell>
        </row>
        <row r="4348">
          <cell r="F4348" t="str">
            <v>2100</v>
          </cell>
        </row>
        <row r="4349">
          <cell r="F4349" t="str">
            <v>2100</v>
          </cell>
        </row>
        <row r="4350">
          <cell r="F4350" t="str">
            <v>2100</v>
          </cell>
        </row>
        <row r="4351">
          <cell r="F4351" t="str">
            <v>2100</v>
          </cell>
        </row>
        <row r="4352">
          <cell r="F4352" t="str">
            <v>2100</v>
          </cell>
        </row>
        <row r="4353">
          <cell r="F4353" t="str">
            <v>2100</v>
          </cell>
        </row>
        <row r="4354">
          <cell r="F4354" t="str">
            <v>2100</v>
          </cell>
        </row>
        <row r="4355">
          <cell r="F4355" t="str">
            <v>2100</v>
          </cell>
        </row>
        <row r="4356">
          <cell r="F4356" t="str">
            <v>2100</v>
          </cell>
        </row>
        <row r="4357">
          <cell r="F4357" t="str">
            <v>2100</v>
          </cell>
        </row>
        <row r="4358">
          <cell r="F4358" t="str">
            <v>2100</v>
          </cell>
        </row>
        <row r="4359">
          <cell r="F4359" t="str">
            <v>2100</v>
          </cell>
        </row>
        <row r="4360">
          <cell r="F4360" t="str">
            <v>2100</v>
          </cell>
        </row>
        <row r="4361">
          <cell r="F4361" t="str">
            <v>2100</v>
          </cell>
        </row>
        <row r="4362">
          <cell r="F4362" t="str">
            <v>3100</v>
          </cell>
        </row>
        <row r="4363">
          <cell r="F4363" t="str">
            <v>3100</v>
          </cell>
        </row>
        <row r="4364">
          <cell r="F4364" t="str">
            <v>3100</v>
          </cell>
        </row>
        <row r="4365">
          <cell r="F4365" t="str">
            <v>3100</v>
          </cell>
        </row>
        <row r="4366">
          <cell r="F4366" t="str">
            <v>3100</v>
          </cell>
        </row>
        <row r="4367">
          <cell r="F4367" t="str">
            <v>3100</v>
          </cell>
        </row>
        <row r="4368">
          <cell r="F4368" t="str">
            <v>3100</v>
          </cell>
        </row>
        <row r="4369">
          <cell r="F4369" t="str">
            <v>3100</v>
          </cell>
        </row>
        <row r="4370">
          <cell r="F4370" t="str">
            <v>3100</v>
          </cell>
        </row>
        <row r="4371">
          <cell r="F4371" t="str">
            <v>3100</v>
          </cell>
        </row>
        <row r="4372">
          <cell r="F4372" t="str">
            <v>3100</v>
          </cell>
        </row>
        <row r="4373">
          <cell r="F4373" t="str">
            <v>3100</v>
          </cell>
        </row>
        <row r="4374">
          <cell r="F4374" t="str">
            <v>1000</v>
          </cell>
        </row>
        <row r="4375">
          <cell r="F4375" t="str">
            <v>1000</v>
          </cell>
        </row>
        <row r="4376">
          <cell r="F4376" t="str">
            <v>1000</v>
          </cell>
        </row>
        <row r="4377">
          <cell r="F4377" t="str">
            <v>1000</v>
          </cell>
        </row>
        <row r="4378">
          <cell r="F4378" t="str">
            <v>1000</v>
          </cell>
        </row>
        <row r="4379">
          <cell r="F4379" t="str">
            <v>1000</v>
          </cell>
        </row>
        <row r="4380">
          <cell r="F4380" t="str">
            <v>1000</v>
          </cell>
        </row>
        <row r="4381">
          <cell r="F4381" t="str">
            <v>1000</v>
          </cell>
        </row>
        <row r="4382">
          <cell r="F4382" t="str">
            <v>1000</v>
          </cell>
        </row>
        <row r="4383">
          <cell r="F4383" t="str">
            <v>1010</v>
          </cell>
        </row>
        <row r="4384">
          <cell r="F4384" t="str">
            <v>1010</v>
          </cell>
        </row>
        <row r="4385">
          <cell r="F4385" t="str">
            <v>1010</v>
          </cell>
        </row>
        <row r="4386">
          <cell r="F4386" t="str">
            <v>1010</v>
          </cell>
        </row>
        <row r="4387">
          <cell r="F4387" t="str">
            <v>1010</v>
          </cell>
        </row>
        <row r="4388">
          <cell r="F4388" t="str">
            <v>1010</v>
          </cell>
        </row>
        <row r="4389">
          <cell r="F4389" t="str">
            <v>1020</v>
          </cell>
        </row>
        <row r="4390">
          <cell r="F4390" t="str">
            <v>1020</v>
          </cell>
        </row>
        <row r="4391">
          <cell r="F4391" t="str">
            <v>1040</v>
          </cell>
        </row>
        <row r="4392">
          <cell r="F4392" t="str">
            <v>1040</v>
          </cell>
        </row>
        <row r="4393">
          <cell r="F4393" t="str">
            <v>1040</v>
          </cell>
        </row>
        <row r="4394">
          <cell r="F4394" t="str">
            <v>1040</v>
          </cell>
        </row>
        <row r="4395">
          <cell r="F4395" t="str">
            <v>1040</v>
          </cell>
        </row>
        <row r="4396">
          <cell r="F4396" t="str">
            <v>1040</v>
          </cell>
        </row>
        <row r="4397">
          <cell r="F4397" t="str">
            <v>1040</v>
          </cell>
        </row>
        <row r="4398">
          <cell r="F4398" t="str">
            <v>1040</v>
          </cell>
        </row>
        <row r="4399">
          <cell r="F4399" t="str">
            <v>1040</v>
          </cell>
        </row>
        <row r="4400">
          <cell r="F4400" t="str">
            <v>1040</v>
          </cell>
        </row>
        <row r="4401">
          <cell r="F4401" t="str">
            <v>1040</v>
          </cell>
        </row>
        <row r="4402">
          <cell r="F4402" t="str">
            <v>1040</v>
          </cell>
        </row>
        <row r="4403">
          <cell r="F4403" t="str">
            <v>1040</v>
          </cell>
        </row>
        <row r="4404">
          <cell r="F4404" t="str">
            <v>1040</v>
          </cell>
        </row>
        <row r="4405">
          <cell r="F4405" t="str">
            <v>1040</v>
          </cell>
        </row>
        <row r="4406">
          <cell r="F4406" t="str">
            <v>1040</v>
          </cell>
        </row>
        <row r="4407">
          <cell r="F4407" t="str">
            <v>1040</v>
          </cell>
        </row>
        <row r="4408">
          <cell r="F4408" t="str">
            <v>1040</v>
          </cell>
        </row>
        <row r="4409">
          <cell r="F4409" t="str">
            <v>1040</v>
          </cell>
        </row>
        <row r="4410">
          <cell r="F4410" t="str">
            <v>1040</v>
          </cell>
        </row>
        <row r="4411">
          <cell r="F4411" t="str">
            <v>1040</v>
          </cell>
        </row>
        <row r="4412">
          <cell r="F4412" t="str">
            <v>1040</v>
          </cell>
        </row>
        <row r="4413">
          <cell r="F4413" t="str">
            <v>1040</v>
          </cell>
        </row>
        <row r="4414">
          <cell r="F4414" t="str">
            <v>1050</v>
          </cell>
        </row>
        <row r="4415">
          <cell r="F4415" t="str">
            <v>1050</v>
          </cell>
        </row>
        <row r="4416">
          <cell r="F4416" t="str">
            <v>1050</v>
          </cell>
        </row>
        <row r="4417">
          <cell r="F4417" t="str">
            <v>1050</v>
          </cell>
        </row>
        <row r="4418">
          <cell r="F4418" t="str">
            <v>1050</v>
          </cell>
        </row>
        <row r="4419">
          <cell r="F4419" t="str">
            <v>1050</v>
          </cell>
        </row>
        <row r="4420">
          <cell r="F4420" t="str">
            <v>1050</v>
          </cell>
        </row>
        <row r="4421">
          <cell r="F4421" t="str">
            <v>1050</v>
          </cell>
        </row>
        <row r="4422">
          <cell r="F4422" t="str">
            <v>1050</v>
          </cell>
        </row>
        <row r="4423">
          <cell r="F4423" t="str">
            <v>1050</v>
          </cell>
        </row>
        <row r="4424">
          <cell r="F4424" t="str">
            <v>1050</v>
          </cell>
        </row>
        <row r="4425">
          <cell r="F4425" t="str">
            <v>1050</v>
          </cell>
        </row>
        <row r="4426">
          <cell r="F4426" t="str">
            <v>1050</v>
          </cell>
        </row>
        <row r="4427">
          <cell r="F4427" t="str">
            <v>1050</v>
          </cell>
        </row>
        <row r="4428">
          <cell r="F4428" t="str">
            <v>1050</v>
          </cell>
        </row>
        <row r="4429">
          <cell r="F4429" t="str">
            <v>1050</v>
          </cell>
        </row>
        <row r="4430">
          <cell r="F4430" t="str">
            <v>1070</v>
          </cell>
        </row>
        <row r="4431">
          <cell r="F4431" t="str">
            <v>1070</v>
          </cell>
        </row>
        <row r="4432">
          <cell r="F4432" t="str">
            <v>1070</v>
          </cell>
        </row>
        <row r="4433">
          <cell r="F4433" t="str">
            <v>1070</v>
          </cell>
        </row>
        <row r="4434">
          <cell r="F4434" t="str">
            <v>1070</v>
          </cell>
        </row>
        <row r="4435">
          <cell r="F4435" t="str">
            <v>1070</v>
          </cell>
        </row>
        <row r="4436">
          <cell r="F4436" t="str">
            <v>1070</v>
          </cell>
        </row>
        <row r="4437">
          <cell r="F4437" t="str">
            <v>1070</v>
          </cell>
        </row>
        <row r="4438">
          <cell r="F4438" t="str">
            <v>1070</v>
          </cell>
        </row>
        <row r="4439">
          <cell r="F4439" t="str">
            <v>1080</v>
          </cell>
        </row>
        <row r="4440">
          <cell r="F4440" t="str">
            <v>1000</v>
          </cell>
        </row>
        <row r="4441">
          <cell r="F4441" t="str">
            <v>1000</v>
          </cell>
        </row>
        <row r="4442">
          <cell r="F4442" t="str">
            <v>1000</v>
          </cell>
        </row>
        <row r="4443">
          <cell r="F4443" t="str">
            <v>1000</v>
          </cell>
        </row>
        <row r="4444">
          <cell r="F4444" t="str">
            <v>1000</v>
          </cell>
        </row>
        <row r="4445">
          <cell r="F4445" t="str">
            <v>1000</v>
          </cell>
        </row>
        <row r="4446">
          <cell r="F4446" t="str">
            <v>1000</v>
          </cell>
        </row>
        <row r="4447">
          <cell r="F4447" t="str">
            <v>1000</v>
          </cell>
        </row>
        <row r="4448">
          <cell r="F4448" t="str">
            <v>1000</v>
          </cell>
        </row>
        <row r="4449">
          <cell r="F4449" t="str">
            <v>1000</v>
          </cell>
        </row>
        <row r="4450">
          <cell r="F4450" t="str">
            <v>1000</v>
          </cell>
        </row>
        <row r="4451">
          <cell r="F4451" t="str">
            <v>1000</v>
          </cell>
        </row>
        <row r="4452">
          <cell r="F4452" t="str">
            <v>1000</v>
          </cell>
        </row>
        <row r="4453">
          <cell r="F4453" t="str">
            <v>1000</v>
          </cell>
        </row>
        <row r="4454">
          <cell r="F4454" t="str">
            <v>1000</v>
          </cell>
        </row>
        <row r="4455">
          <cell r="F4455" t="str">
            <v>1000</v>
          </cell>
        </row>
        <row r="4456">
          <cell r="F4456" t="str">
            <v>1000</v>
          </cell>
        </row>
        <row r="4457">
          <cell r="F4457" t="str">
            <v>1000</v>
          </cell>
        </row>
        <row r="4458">
          <cell r="F4458" t="str">
            <v>1000</v>
          </cell>
        </row>
        <row r="4459">
          <cell r="F4459" t="str">
            <v>1000</v>
          </cell>
        </row>
        <row r="4460">
          <cell r="F4460" t="str">
            <v>1000</v>
          </cell>
        </row>
        <row r="4461">
          <cell r="F4461" t="str">
            <v>1000</v>
          </cell>
        </row>
        <row r="4462">
          <cell r="F4462" t="str">
            <v>1000</v>
          </cell>
        </row>
        <row r="4463">
          <cell r="F4463" t="str">
            <v>1000</v>
          </cell>
        </row>
        <row r="4464">
          <cell r="F4464" t="str">
            <v>1000</v>
          </cell>
        </row>
        <row r="4465">
          <cell r="F4465" t="str">
            <v>1000</v>
          </cell>
        </row>
        <row r="4466">
          <cell r="F4466" t="str">
            <v>1000</v>
          </cell>
        </row>
        <row r="4467">
          <cell r="F4467" t="str">
            <v>1000</v>
          </cell>
        </row>
        <row r="4468">
          <cell r="F4468" t="str">
            <v>1000</v>
          </cell>
        </row>
        <row r="4469">
          <cell r="F4469" t="str">
            <v>1000</v>
          </cell>
        </row>
        <row r="4470">
          <cell r="F4470" t="str">
            <v>1000</v>
          </cell>
        </row>
        <row r="4471">
          <cell r="F4471" t="str">
            <v>1000</v>
          </cell>
        </row>
        <row r="4472">
          <cell r="F4472" t="str">
            <v>1000</v>
          </cell>
        </row>
        <row r="4473">
          <cell r="F4473" t="str">
            <v>1000</v>
          </cell>
        </row>
        <row r="4474">
          <cell r="F4474" t="str">
            <v>1000</v>
          </cell>
        </row>
        <row r="4475">
          <cell r="F4475" t="str">
            <v>1000</v>
          </cell>
        </row>
        <row r="4476">
          <cell r="F4476" t="str">
            <v>1000</v>
          </cell>
        </row>
        <row r="4477">
          <cell r="F4477" t="str">
            <v>1000</v>
          </cell>
        </row>
        <row r="4478">
          <cell r="F4478" t="str">
            <v>1000</v>
          </cell>
        </row>
        <row r="4479">
          <cell r="F4479" t="str">
            <v>1000</v>
          </cell>
        </row>
        <row r="4480">
          <cell r="F4480" t="str">
            <v>1000</v>
          </cell>
        </row>
        <row r="4481">
          <cell r="F4481" t="str">
            <v>1000</v>
          </cell>
        </row>
        <row r="4482">
          <cell r="F4482" t="str">
            <v>1000</v>
          </cell>
        </row>
        <row r="4483">
          <cell r="F4483" t="str">
            <v>1000</v>
          </cell>
        </row>
        <row r="4484">
          <cell r="F4484" t="str">
            <v>1000</v>
          </cell>
        </row>
        <row r="4485">
          <cell r="F4485" t="str">
            <v>1000</v>
          </cell>
        </row>
        <row r="4486">
          <cell r="F4486" t="str">
            <v>1000</v>
          </cell>
        </row>
        <row r="4487">
          <cell r="F4487" t="str">
            <v>1000</v>
          </cell>
        </row>
        <row r="4488">
          <cell r="F4488" t="str">
            <v>1000</v>
          </cell>
        </row>
        <row r="4489">
          <cell r="F4489" t="str">
            <v>1000</v>
          </cell>
        </row>
        <row r="4490">
          <cell r="F4490" t="str">
            <v>1000</v>
          </cell>
        </row>
        <row r="4491">
          <cell r="F4491" t="str">
            <v>1000</v>
          </cell>
        </row>
        <row r="4492">
          <cell r="F4492" t="str">
            <v>1000</v>
          </cell>
        </row>
        <row r="4493">
          <cell r="F4493" t="str">
            <v>1000</v>
          </cell>
        </row>
        <row r="4494">
          <cell r="F4494" t="str">
            <v>1000</v>
          </cell>
        </row>
        <row r="4495">
          <cell r="F4495" t="str">
            <v>1000</v>
          </cell>
        </row>
        <row r="4496">
          <cell r="F4496" t="str">
            <v>1000</v>
          </cell>
        </row>
        <row r="4497">
          <cell r="F4497" t="str">
            <v>1000</v>
          </cell>
        </row>
        <row r="4498">
          <cell r="F4498" t="str">
            <v>1000</v>
          </cell>
        </row>
        <row r="4499">
          <cell r="F4499" t="str">
            <v>1000</v>
          </cell>
        </row>
        <row r="4500">
          <cell r="F4500" t="str">
            <v>1000</v>
          </cell>
        </row>
        <row r="4501">
          <cell r="F4501" t="str">
            <v>1001</v>
          </cell>
        </row>
        <row r="4502">
          <cell r="F4502" t="str">
            <v>1001</v>
          </cell>
        </row>
        <row r="4503">
          <cell r="F4503" t="str">
            <v>2100</v>
          </cell>
        </row>
        <row r="4504">
          <cell r="F4504" t="str">
            <v>2100</v>
          </cell>
        </row>
        <row r="4505">
          <cell r="F4505" t="str">
            <v>2100</v>
          </cell>
        </row>
        <row r="4506">
          <cell r="F4506" t="str">
            <v>2100</v>
          </cell>
        </row>
        <row r="4507">
          <cell r="F4507" t="str">
            <v>2100</v>
          </cell>
        </row>
        <row r="4508">
          <cell r="F4508" t="str">
            <v>2100</v>
          </cell>
        </row>
        <row r="4509">
          <cell r="F4509" t="str">
            <v>2100</v>
          </cell>
        </row>
        <row r="4510">
          <cell r="F4510" t="str">
            <v>2100</v>
          </cell>
        </row>
        <row r="4511">
          <cell r="F4511" t="str">
            <v>2100</v>
          </cell>
        </row>
        <row r="4512">
          <cell r="F4512" t="str">
            <v>2100</v>
          </cell>
        </row>
        <row r="4513">
          <cell r="F4513" t="str">
            <v>2100</v>
          </cell>
        </row>
        <row r="4514">
          <cell r="F4514" t="str">
            <v>2100</v>
          </cell>
        </row>
        <row r="4515">
          <cell r="F4515" t="str">
            <v>2100</v>
          </cell>
        </row>
        <row r="4516">
          <cell r="F4516" t="str">
            <v>2100</v>
          </cell>
        </row>
        <row r="4517">
          <cell r="F4517" t="str">
            <v>2100</v>
          </cell>
        </row>
        <row r="4518">
          <cell r="F4518" t="str">
            <v>2100</v>
          </cell>
        </row>
        <row r="4519">
          <cell r="F4519" t="str">
            <v>2100</v>
          </cell>
        </row>
        <row r="4520">
          <cell r="F4520" t="str">
            <v>2100</v>
          </cell>
        </row>
        <row r="4521">
          <cell r="F4521" t="str">
            <v>2100</v>
          </cell>
        </row>
        <row r="4522">
          <cell r="F4522" t="str">
            <v>2100</v>
          </cell>
        </row>
        <row r="4523">
          <cell r="F4523" t="str">
            <v>2100</v>
          </cell>
        </row>
        <row r="4524">
          <cell r="F4524" t="str">
            <v>2100</v>
          </cell>
        </row>
        <row r="4525">
          <cell r="F4525" t="str">
            <v>1070</v>
          </cell>
        </row>
        <row r="4526">
          <cell r="F4526" t="str">
            <v>1070</v>
          </cell>
        </row>
        <row r="4527">
          <cell r="F4527" t="str">
            <v>1070</v>
          </cell>
        </row>
        <row r="4528">
          <cell r="F4528" t="str">
            <v>1070</v>
          </cell>
        </row>
        <row r="4529">
          <cell r="F4529" t="str">
            <v>1070</v>
          </cell>
        </row>
        <row r="4530">
          <cell r="F4530" t="str">
            <v>3100</v>
          </cell>
        </row>
        <row r="4531">
          <cell r="F4531" t="str">
            <v>3100</v>
          </cell>
        </row>
        <row r="4532">
          <cell r="F4532" t="str">
            <v>3100</v>
          </cell>
        </row>
        <row r="4533">
          <cell r="F4533" t="str">
            <v>3100</v>
          </cell>
        </row>
        <row r="4534">
          <cell r="F4534" t="str">
            <v>3100</v>
          </cell>
        </row>
        <row r="4535">
          <cell r="F4535" t="str">
            <v>3100</v>
          </cell>
        </row>
        <row r="4536">
          <cell r="F4536" t="str">
            <v>3100</v>
          </cell>
        </row>
        <row r="4537">
          <cell r="F4537" t="str">
            <v>3100</v>
          </cell>
        </row>
        <row r="4538">
          <cell r="F4538" t="str">
            <v>3100</v>
          </cell>
        </row>
        <row r="4539">
          <cell r="F4539" t="str">
            <v>3100</v>
          </cell>
        </row>
        <row r="4540">
          <cell r="F4540" t="str">
            <v>3100</v>
          </cell>
        </row>
        <row r="4541">
          <cell r="F4541" t="str">
            <v>3100</v>
          </cell>
        </row>
        <row r="4542">
          <cell r="F4542" t="str">
            <v>3100</v>
          </cell>
        </row>
        <row r="4543">
          <cell r="F4543" t="str">
            <v>3100</v>
          </cell>
        </row>
        <row r="4544">
          <cell r="F4544" t="str">
            <v>3100</v>
          </cell>
        </row>
        <row r="4545">
          <cell r="F4545" t="str">
            <v>3100</v>
          </cell>
        </row>
        <row r="4546">
          <cell r="F4546" t="str">
            <v>3100</v>
          </cell>
        </row>
        <row r="4547">
          <cell r="F4547" t="str">
            <v>3100</v>
          </cell>
        </row>
        <row r="4548">
          <cell r="F4548" t="str">
            <v>3100</v>
          </cell>
        </row>
        <row r="4549">
          <cell r="F4549" t="str">
            <v>3100</v>
          </cell>
        </row>
        <row r="4550">
          <cell r="F4550" t="str">
            <v>3100</v>
          </cell>
        </row>
        <row r="4551">
          <cell r="F4551" t="str">
            <v>3100</v>
          </cell>
        </row>
        <row r="4552">
          <cell r="F4552" t="str">
            <v>3100</v>
          </cell>
        </row>
        <row r="4553">
          <cell r="F4553" t="str">
            <v>3100</v>
          </cell>
        </row>
        <row r="4554">
          <cell r="F4554" t="str">
            <v>3100</v>
          </cell>
        </row>
        <row r="4555">
          <cell r="F4555" t="str">
            <v>3100</v>
          </cell>
        </row>
        <row r="4556">
          <cell r="F4556" t="str">
            <v>1050</v>
          </cell>
        </row>
        <row r="4557">
          <cell r="F4557" t="str">
            <v>1050</v>
          </cell>
        </row>
        <row r="4558">
          <cell r="F4558" t="str">
            <v>1050</v>
          </cell>
        </row>
        <row r="4559">
          <cell r="F4559" t="str">
            <v>1050</v>
          </cell>
        </row>
        <row r="4560">
          <cell r="F4560" t="str">
            <v>1050</v>
          </cell>
        </row>
        <row r="4561">
          <cell r="F4561" t="str">
            <v>1050</v>
          </cell>
        </row>
        <row r="4562">
          <cell r="F4562" t="str">
            <v>1050</v>
          </cell>
        </row>
        <row r="4563">
          <cell r="F4563" t="str">
            <v>2100</v>
          </cell>
        </row>
        <row r="4564">
          <cell r="F4564" t="str">
            <v>2100</v>
          </cell>
        </row>
        <row r="4565">
          <cell r="F4565" t="str">
            <v>2100</v>
          </cell>
        </row>
        <row r="4566">
          <cell r="F4566" t="str">
            <v>2100</v>
          </cell>
        </row>
        <row r="4567">
          <cell r="F4567" t="str">
            <v>2100</v>
          </cell>
        </row>
        <row r="4568">
          <cell r="F4568" t="str">
            <v>2100</v>
          </cell>
        </row>
        <row r="4569">
          <cell r="F4569" t="str">
            <v>2100</v>
          </cell>
        </row>
        <row r="4570">
          <cell r="F4570" t="str">
            <v>2100</v>
          </cell>
        </row>
        <row r="4571">
          <cell r="F4571" t="str">
            <v>2100</v>
          </cell>
        </row>
        <row r="4572">
          <cell r="F4572" t="str">
            <v>2100</v>
          </cell>
        </row>
        <row r="4573">
          <cell r="F4573" t="str">
            <v>2100</v>
          </cell>
        </row>
        <row r="4574">
          <cell r="F4574" t="str">
            <v>2100</v>
          </cell>
        </row>
        <row r="4575">
          <cell r="F4575" t="str">
            <v>2100</v>
          </cell>
        </row>
        <row r="4576">
          <cell r="F4576" t="str">
            <v>2100</v>
          </cell>
        </row>
        <row r="4577">
          <cell r="F4577" t="str">
            <v>2100</v>
          </cell>
        </row>
        <row r="4578">
          <cell r="F4578" t="str">
            <v>2100</v>
          </cell>
        </row>
        <row r="4579">
          <cell r="F4579" t="str">
            <v>2100</v>
          </cell>
        </row>
        <row r="4580">
          <cell r="F4580" t="str">
            <v>2100</v>
          </cell>
        </row>
        <row r="4581">
          <cell r="F4581" t="str">
            <v>2100</v>
          </cell>
        </row>
        <row r="4582">
          <cell r="F4582" t="str">
            <v>2100</v>
          </cell>
        </row>
        <row r="4583">
          <cell r="F4583" t="str">
            <v>2100</v>
          </cell>
        </row>
        <row r="4584">
          <cell r="F4584" t="str">
            <v>2100</v>
          </cell>
        </row>
        <row r="4585">
          <cell r="F4585" t="str">
            <v>2100</v>
          </cell>
        </row>
        <row r="4586">
          <cell r="F4586" t="str">
            <v>2100</v>
          </cell>
        </row>
        <row r="4587">
          <cell r="F4587" t="str">
            <v>2100</v>
          </cell>
        </row>
        <row r="4588">
          <cell r="F4588" t="str">
            <v>2100</v>
          </cell>
        </row>
        <row r="4589">
          <cell r="F4589" t="str">
            <v>2100</v>
          </cell>
        </row>
        <row r="4590">
          <cell r="F4590" t="str">
            <v>2100</v>
          </cell>
        </row>
        <row r="4591">
          <cell r="F4591" t="str">
            <v>2100</v>
          </cell>
        </row>
        <row r="4592">
          <cell r="F4592" t="str">
            <v>2100</v>
          </cell>
        </row>
        <row r="4593">
          <cell r="F4593" t="str">
            <v>2100</v>
          </cell>
        </row>
        <row r="4594">
          <cell r="F4594" t="str">
            <v>2100</v>
          </cell>
        </row>
        <row r="4595">
          <cell r="F4595" t="str">
            <v>2100</v>
          </cell>
        </row>
        <row r="4596">
          <cell r="F4596" t="str">
            <v>2100</v>
          </cell>
        </row>
        <row r="4597">
          <cell r="F4597" t="str">
            <v>2100</v>
          </cell>
        </row>
        <row r="4598">
          <cell r="F4598" t="str">
            <v>2100</v>
          </cell>
        </row>
        <row r="4599">
          <cell r="F4599" t="str">
            <v>2200</v>
          </cell>
        </row>
        <row r="4600">
          <cell r="F4600" t="str">
            <v>2200</v>
          </cell>
        </row>
        <row r="4601">
          <cell r="F4601" t="str">
            <v>2200</v>
          </cell>
        </row>
        <row r="4602">
          <cell r="F4602" t="str">
            <v>2200</v>
          </cell>
        </row>
        <row r="4603">
          <cell r="F4603" t="str">
            <v>2200</v>
          </cell>
        </row>
        <row r="4604">
          <cell r="F4604" t="str">
            <v>1010</v>
          </cell>
        </row>
        <row r="4605">
          <cell r="F4605" t="str">
            <v>1030</v>
          </cell>
        </row>
        <row r="4606">
          <cell r="F4606" t="str">
            <v>1030</v>
          </cell>
        </row>
        <row r="4607">
          <cell r="F4607" t="str">
            <v>1040</v>
          </cell>
        </row>
        <row r="4608">
          <cell r="F4608" t="str">
            <v>1040</v>
          </cell>
        </row>
        <row r="4609">
          <cell r="F4609" t="str">
            <v>1040</v>
          </cell>
        </row>
        <row r="4610">
          <cell r="F4610" t="str">
            <v>1040</v>
          </cell>
        </row>
        <row r="4611">
          <cell r="F4611" t="str">
            <v>1040</v>
          </cell>
        </row>
        <row r="4612">
          <cell r="F4612" t="str">
            <v>1040</v>
          </cell>
        </row>
        <row r="4613">
          <cell r="F4613" t="str">
            <v>1070</v>
          </cell>
        </row>
        <row r="4614">
          <cell r="F4614" t="str">
            <v>1070</v>
          </cell>
        </row>
        <row r="4615">
          <cell r="F4615" t="str">
            <v>1070</v>
          </cell>
        </row>
        <row r="4616">
          <cell r="F4616" t="str">
            <v>1070</v>
          </cell>
        </row>
        <row r="4617">
          <cell r="F4617" t="str">
            <v>1080</v>
          </cell>
        </row>
        <row r="4618">
          <cell r="F4618" t="str">
            <v>1000</v>
          </cell>
        </row>
        <row r="4619">
          <cell r="F4619" t="str">
            <v>1000</v>
          </cell>
        </row>
        <row r="4620">
          <cell r="F4620" t="str">
            <v>1000</v>
          </cell>
        </row>
        <row r="4621">
          <cell r="F4621" t="str">
            <v>1000</v>
          </cell>
        </row>
        <row r="4622">
          <cell r="F4622" t="str">
            <v>1000</v>
          </cell>
        </row>
        <row r="4623">
          <cell r="F4623" t="str">
            <v>1000</v>
          </cell>
        </row>
        <row r="4624">
          <cell r="F4624" t="str">
            <v>1000</v>
          </cell>
        </row>
        <row r="4625">
          <cell r="F4625" t="str">
            <v>1000</v>
          </cell>
        </row>
        <row r="4626">
          <cell r="F4626" t="str">
            <v>1000</v>
          </cell>
        </row>
        <row r="4627">
          <cell r="F4627" t="str">
            <v>1000</v>
          </cell>
        </row>
        <row r="4628">
          <cell r="F4628" t="str">
            <v>1000</v>
          </cell>
        </row>
        <row r="4629">
          <cell r="F4629" t="str">
            <v>1000</v>
          </cell>
        </row>
        <row r="4630">
          <cell r="F4630" t="str">
            <v>1000</v>
          </cell>
        </row>
        <row r="4631">
          <cell r="F4631" t="str">
            <v>1000</v>
          </cell>
        </row>
        <row r="4632">
          <cell r="F4632" t="str">
            <v>1000</v>
          </cell>
        </row>
        <row r="4633">
          <cell r="F4633" t="str">
            <v>1000</v>
          </cell>
        </row>
        <row r="4634">
          <cell r="F4634" t="str">
            <v>1000</v>
          </cell>
        </row>
        <row r="4635">
          <cell r="F4635" t="str">
            <v>1000</v>
          </cell>
        </row>
        <row r="4636">
          <cell r="F4636" t="str">
            <v>1000</v>
          </cell>
        </row>
        <row r="4637">
          <cell r="F4637" t="str">
            <v>1000</v>
          </cell>
        </row>
        <row r="4638">
          <cell r="F4638" t="str">
            <v>1000</v>
          </cell>
        </row>
        <row r="4639">
          <cell r="F4639" t="str">
            <v>1000</v>
          </cell>
        </row>
        <row r="4640">
          <cell r="F4640" t="str">
            <v>1000</v>
          </cell>
        </row>
        <row r="4641">
          <cell r="F4641" t="str">
            <v>1000</v>
          </cell>
        </row>
        <row r="4642">
          <cell r="F4642" t="str">
            <v>1000</v>
          </cell>
        </row>
        <row r="4643">
          <cell r="F4643" t="str">
            <v>1000</v>
          </cell>
        </row>
        <row r="4644">
          <cell r="F4644" t="str">
            <v>1000</v>
          </cell>
        </row>
        <row r="4645">
          <cell r="F4645" t="str">
            <v>1000</v>
          </cell>
        </row>
        <row r="4646">
          <cell r="F4646" t="str">
            <v>1000</v>
          </cell>
        </row>
        <row r="4647">
          <cell r="F4647" t="str">
            <v>1000</v>
          </cell>
        </row>
        <row r="4648">
          <cell r="F4648" t="str">
            <v>1000</v>
          </cell>
        </row>
        <row r="4649">
          <cell r="F4649" t="str">
            <v>1001</v>
          </cell>
        </row>
        <row r="4650">
          <cell r="F4650" t="str">
            <v>1001</v>
          </cell>
        </row>
        <row r="4651">
          <cell r="F4651" t="str">
            <v>1080</v>
          </cell>
        </row>
        <row r="4652">
          <cell r="F4652" t="str">
            <v>1080</v>
          </cell>
        </row>
        <row r="4653">
          <cell r="F4653" t="str">
            <v>1080</v>
          </cell>
        </row>
        <row r="4654">
          <cell r="F4654" t="str">
            <v>1080</v>
          </cell>
        </row>
        <row r="4655">
          <cell r="F4655" t="str">
            <v>1080</v>
          </cell>
        </row>
        <row r="4656">
          <cell r="F4656" t="str">
            <v>1080</v>
          </cell>
        </row>
        <row r="4657">
          <cell r="F4657" t="str">
            <v>2000</v>
          </cell>
        </row>
        <row r="4658">
          <cell r="F4658" t="str">
            <v>2000</v>
          </cell>
        </row>
        <row r="4659">
          <cell r="F4659" t="str">
            <v>2000</v>
          </cell>
        </row>
        <row r="4660">
          <cell r="F4660" t="str">
            <v>2000</v>
          </cell>
        </row>
        <row r="4661">
          <cell r="F4661" t="str">
            <v>2000</v>
          </cell>
        </row>
        <row r="4662">
          <cell r="F4662" t="str">
            <v>2000</v>
          </cell>
        </row>
        <row r="4663">
          <cell r="F4663" t="str">
            <v>2000</v>
          </cell>
        </row>
        <row r="4664">
          <cell r="F4664" t="str">
            <v>2000</v>
          </cell>
        </row>
        <row r="4665">
          <cell r="F4665" t="str">
            <v>2000</v>
          </cell>
        </row>
        <row r="4666">
          <cell r="F4666" t="str">
            <v>2000</v>
          </cell>
        </row>
        <row r="4667">
          <cell r="F4667" t="str">
            <v>2000</v>
          </cell>
        </row>
        <row r="4668">
          <cell r="F4668" t="str">
            <v>2000</v>
          </cell>
        </row>
        <row r="4669">
          <cell r="F4669" t="str">
            <v>2000</v>
          </cell>
        </row>
        <row r="4670">
          <cell r="F4670" t="str">
            <v>2000</v>
          </cell>
        </row>
        <row r="4671">
          <cell r="F4671" t="str">
            <v>2000</v>
          </cell>
        </row>
        <row r="4672">
          <cell r="F4672" t="str">
            <v>2000</v>
          </cell>
        </row>
        <row r="4673">
          <cell r="F4673" t="str">
            <v>2000</v>
          </cell>
        </row>
        <row r="4674">
          <cell r="F4674" t="str">
            <v>2000</v>
          </cell>
        </row>
        <row r="4675">
          <cell r="F4675" t="str">
            <v>2000</v>
          </cell>
        </row>
        <row r="4676">
          <cell r="F4676" t="str">
            <v>2000</v>
          </cell>
        </row>
        <row r="4677">
          <cell r="F4677" t="str">
            <v>2000</v>
          </cell>
        </row>
        <row r="4678">
          <cell r="F4678" t="str">
            <v>2000</v>
          </cell>
        </row>
        <row r="4679">
          <cell r="F4679" t="str">
            <v>2000</v>
          </cell>
        </row>
        <row r="4680">
          <cell r="F4680" t="str">
            <v>2000</v>
          </cell>
        </row>
        <row r="4681">
          <cell r="F4681" t="str">
            <v>2000</v>
          </cell>
        </row>
        <row r="4682">
          <cell r="F4682" t="str">
            <v>2000</v>
          </cell>
        </row>
        <row r="4683">
          <cell r="F4683" t="str">
            <v>2000</v>
          </cell>
        </row>
        <row r="4684">
          <cell r="F4684" t="str">
            <v>2000</v>
          </cell>
        </row>
        <row r="4685">
          <cell r="F4685" t="str">
            <v>2000</v>
          </cell>
        </row>
        <row r="4686">
          <cell r="F4686" t="str">
            <v>2000</v>
          </cell>
        </row>
        <row r="4687">
          <cell r="F4687" t="str">
            <v>2000</v>
          </cell>
        </row>
        <row r="4688">
          <cell r="F4688" t="str">
            <v>2000</v>
          </cell>
        </row>
        <row r="4689">
          <cell r="F4689" t="str">
            <v>2000</v>
          </cell>
        </row>
        <row r="4690">
          <cell r="F4690" t="str">
            <v>2000</v>
          </cell>
        </row>
        <row r="4691">
          <cell r="F4691" t="str">
            <v>2000</v>
          </cell>
        </row>
        <row r="4692">
          <cell r="F4692" t="str">
            <v>2000</v>
          </cell>
        </row>
        <row r="4693">
          <cell r="F4693" t="str">
            <v>2000</v>
          </cell>
        </row>
        <row r="4694">
          <cell r="F4694" t="str">
            <v>2000</v>
          </cell>
        </row>
        <row r="4695">
          <cell r="F4695" t="str">
            <v>2000</v>
          </cell>
        </row>
        <row r="4696">
          <cell r="F4696" t="str">
            <v>2000</v>
          </cell>
        </row>
        <row r="4697">
          <cell r="F4697" t="str">
            <v>2000</v>
          </cell>
        </row>
        <row r="4698">
          <cell r="F4698" t="str">
            <v>2000</v>
          </cell>
        </row>
        <row r="4699">
          <cell r="F4699" t="str">
            <v>2000</v>
          </cell>
        </row>
        <row r="4700">
          <cell r="F4700" t="str">
            <v>2000</v>
          </cell>
        </row>
        <row r="4701">
          <cell r="F4701" t="str">
            <v>2000</v>
          </cell>
        </row>
        <row r="4702">
          <cell r="F4702" t="str">
            <v>2000</v>
          </cell>
        </row>
        <row r="4703">
          <cell r="F4703" t="str">
            <v>2000</v>
          </cell>
        </row>
        <row r="4704">
          <cell r="F4704" t="str">
            <v>2000</v>
          </cell>
        </row>
        <row r="4705">
          <cell r="F4705" t="str">
            <v>2000</v>
          </cell>
        </row>
        <row r="4706">
          <cell r="F4706" t="str">
            <v>2000</v>
          </cell>
        </row>
        <row r="4707">
          <cell r="F4707" t="str">
            <v>2000</v>
          </cell>
        </row>
        <row r="4708">
          <cell r="F4708" t="str">
            <v>2000</v>
          </cell>
        </row>
        <row r="4709">
          <cell r="F4709" t="str">
            <v>2000</v>
          </cell>
        </row>
        <row r="4710">
          <cell r="F4710" t="str">
            <v>2000</v>
          </cell>
        </row>
        <row r="4711">
          <cell r="F4711" t="str">
            <v>2000</v>
          </cell>
        </row>
        <row r="4712">
          <cell r="F4712" t="str">
            <v>2000</v>
          </cell>
        </row>
        <row r="4713">
          <cell r="F4713" t="str">
            <v>2000</v>
          </cell>
        </row>
        <row r="4714">
          <cell r="F4714" t="str">
            <v>2000</v>
          </cell>
        </row>
        <row r="4715">
          <cell r="F4715" t="str">
            <v>2000</v>
          </cell>
        </row>
        <row r="4716">
          <cell r="F4716" t="str">
            <v>2000</v>
          </cell>
        </row>
        <row r="4717">
          <cell r="F4717" t="str">
            <v>2000</v>
          </cell>
        </row>
        <row r="4718">
          <cell r="F4718" t="str">
            <v>2000</v>
          </cell>
        </row>
        <row r="4719">
          <cell r="F4719" t="str">
            <v>2000</v>
          </cell>
        </row>
        <row r="4720">
          <cell r="F4720" t="str">
            <v>2000</v>
          </cell>
        </row>
        <row r="4721">
          <cell r="F4721" t="str">
            <v>2000</v>
          </cell>
        </row>
        <row r="4722">
          <cell r="F4722" t="str">
            <v>2000</v>
          </cell>
        </row>
        <row r="4723">
          <cell r="F4723" t="str">
            <v>2000</v>
          </cell>
        </row>
        <row r="4724">
          <cell r="F4724" t="str">
            <v>2000</v>
          </cell>
        </row>
        <row r="4725">
          <cell r="F4725" t="str">
            <v>2000</v>
          </cell>
        </row>
        <row r="4726">
          <cell r="F4726" t="str">
            <v>2000</v>
          </cell>
        </row>
        <row r="4727">
          <cell r="F4727" t="str">
            <v>2000</v>
          </cell>
        </row>
        <row r="4728">
          <cell r="F4728" t="str">
            <v>2000</v>
          </cell>
        </row>
        <row r="4729">
          <cell r="F4729" t="str">
            <v>2000</v>
          </cell>
        </row>
        <row r="4730">
          <cell r="F4730" t="str">
            <v>2000</v>
          </cell>
        </row>
        <row r="4731">
          <cell r="F4731" t="str">
            <v>2000</v>
          </cell>
        </row>
        <row r="4732">
          <cell r="F4732" t="str">
            <v>2000</v>
          </cell>
        </row>
        <row r="4733">
          <cell r="F4733" t="str">
            <v>2000</v>
          </cell>
        </row>
        <row r="4734">
          <cell r="F4734" t="str">
            <v>2000</v>
          </cell>
        </row>
        <row r="4735">
          <cell r="F4735" t="str">
            <v>2000</v>
          </cell>
        </row>
        <row r="4736">
          <cell r="F4736" t="str">
            <v>2000</v>
          </cell>
        </row>
        <row r="4737">
          <cell r="F4737" t="str">
            <v>2000</v>
          </cell>
        </row>
        <row r="4738">
          <cell r="F4738" t="str">
            <v>2000</v>
          </cell>
        </row>
        <row r="4739">
          <cell r="F4739" t="str">
            <v>2000</v>
          </cell>
        </row>
        <row r="4740">
          <cell r="F4740" t="str">
            <v>2000</v>
          </cell>
        </row>
        <row r="4741">
          <cell r="F4741" t="str">
            <v>2000</v>
          </cell>
        </row>
        <row r="4742">
          <cell r="F4742" t="str">
            <v>2000</v>
          </cell>
        </row>
        <row r="4743">
          <cell r="F4743" t="str">
            <v>2000</v>
          </cell>
        </row>
        <row r="4744">
          <cell r="F4744" t="str">
            <v>2000</v>
          </cell>
        </row>
        <row r="4745">
          <cell r="F4745" t="str">
            <v>2000</v>
          </cell>
        </row>
        <row r="4746">
          <cell r="F4746" t="str">
            <v>2000</v>
          </cell>
        </row>
        <row r="4747">
          <cell r="F4747" t="str">
            <v>2000</v>
          </cell>
        </row>
        <row r="4748">
          <cell r="F4748" t="str">
            <v>2000</v>
          </cell>
        </row>
        <row r="4749">
          <cell r="F4749" t="str">
            <v>2000</v>
          </cell>
        </row>
        <row r="4750">
          <cell r="F4750" t="str">
            <v>2000</v>
          </cell>
        </row>
        <row r="4751">
          <cell r="F4751" t="str">
            <v>2000</v>
          </cell>
        </row>
        <row r="4752">
          <cell r="F4752" t="str">
            <v>2000</v>
          </cell>
        </row>
        <row r="4753">
          <cell r="F4753" t="str">
            <v>2000</v>
          </cell>
        </row>
        <row r="4754">
          <cell r="F4754" t="str">
            <v>2000</v>
          </cell>
        </row>
        <row r="4755">
          <cell r="F4755" t="str">
            <v>2000</v>
          </cell>
        </row>
        <row r="4756">
          <cell r="F4756" t="str">
            <v>2000</v>
          </cell>
        </row>
        <row r="4757">
          <cell r="F4757" t="str">
            <v>2000</v>
          </cell>
        </row>
        <row r="4758">
          <cell r="F4758" t="str">
            <v>2000</v>
          </cell>
        </row>
        <row r="4759">
          <cell r="F4759" t="str">
            <v>2000</v>
          </cell>
        </row>
        <row r="4760">
          <cell r="F4760" t="str">
            <v>2000</v>
          </cell>
        </row>
        <row r="4761">
          <cell r="F4761" t="str">
            <v>2000</v>
          </cell>
        </row>
        <row r="4762">
          <cell r="F4762" t="str">
            <v>2000</v>
          </cell>
        </row>
        <row r="4763">
          <cell r="F4763" t="str">
            <v>2000</v>
          </cell>
        </row>
        <row r="4764">
          <cell r="F4764" t="str">
            <v>2000</v>
          </cell>
        </row>
        <row r="4765">
          <cell r="F4765" t="str">
            <v>2000</v>
          </cell>
        </row>
        <row r="4766">
          <cell r="F4766" t="str">
            <v>2000</v>
          </cell>
        </row>
        <row r="4767">
          <cell r="F4767" t="str">
            <v>2000</v>
          </cell>
        </row>
        <row r="4768">
          <cell r="F4768" t="str">
            <v>2000</v>
          </cell>
        </row>
        <row r="4769">
          <cell r="F4769" t="str">
            <v>2000</v>
          </cell>
        </row>
        <row r="4770">
          <cell r="F4770" t="str">
            <v>2000</v>
          </cell>
        </row>
        <row r="4771">
          <cell r="F4771" t="str">
            <v>2000</v>
          </cell>
        </row>
        <row r="4772">
          <cell r="F4772" t="str">
            <v>2000</v>
          </cell>
        </row>
        <row r="4773">
          <cell r="F4773" t="str">
            <v>2000</v>
          </cell>
        </row>
        <row r="4774">
          <cell r="F4774" t="str">
            <v>2000</v>
          </cell>
        </row>
        <row r="4775">
          <cell r="F4775" t="str">
            <v>2000</v>
          </cell>
        </row>
        <row r="4776">
          <cell r="F4776" t="str">
            <v>2000</v>
          </cell>
        </row>
        <row r="4777">
          <cell r="F4777" t="str">
            <v>2000</v>
          </cell>
        </row>
        <row r="4778">
          <cell r="F4778" t="str">
            <v>2000</v>
          </cell>
        </row>
        <row r="4779">
          <cell r="F4779" t="str">
            <v>2000</v>
          </cell>
        </row>
        <row r="4780">
          <cell r="F4780" t="str">
            <v>2000</v>
          </cell>
        </row>
        <row r="4781">
          <cell r="F4781" t="str">
            <v>2000</v>
          </cell>
        </row>
        <row r="4782">
          <cell r="F4782" t="str">
            <v>2000</v>
          </cell>
        </row>
        <row r="4783">
          <cell r="F4783" t="str">
            <v>2000</v>
          </cell>
        </row>
        <row r="4784">
          <cell r="F4784" t="str">
            <v>2000</v>
          </cell>
        </row>
        <row r="4785">
          <cell r="F4785" t="str">
            <v>2000</v>
          </cell>
        </row>
        <row r="4786">
          <cell r="F4786" t="str">
            <v>2000</v>
          </cell>
        </row>
        <row r="4787">
          <cell r="F4787" t="str">
            <v>2000</v>
          </cell>
        </row>
        <row r="4788">
          <cell r="F4788" t="str">
            <v>2000</v>
          </cell>
        </row>
        <row r="4789">
          <cell r="F4789" t="str">
            <v>2000</v>
          </cell>
        </row>
        <row r="4790">
          <cell r="F4790" t="str">
            <v>2000</v>
          </cell>
        </row>
        <row r="4791">
          <cell r="F4791" t="str">
            <v>2000</v>
          </cell>
        </row>
        <row r="4792">
          <cell r="F4792" t="str">
            <v>2000</v>
          </cell>
        </row>
        <row r="4793">
          <cell r="F4793" t="str">
            <v>2000</v>
          </cell>
        </row>
        <row r="4794">
          <cell r="F4794" t="str">
            <v>2000</v>
          </cell>
        </row>
        <row r="4795">
          <cell r="F4795" t="str">
            <v>2000</v>
          </cell>
        </row>
        <row r="4796">
          <cell r="F4796" t="str">
            <v>2000</v>
          </cell>
        </row>
        <row r="4797">
          <cell r="F4797" t="str">
            <v>2000</v>
          </cell>
        </row>
        <row r="4798">
          <cell r="F4798" t="str">
            <v>2000</v>
          </cell>
        </row>
        <row r="4799">
          <cell r="F4799" t="str">
            <v>2000</v>
          </cell>
        </row>
        <row r="4800">
          <cell r="F4800" t="str">
            <v>2000</v>
          </cell>
        </row>
        <row r="4801">
          <cell r="F4801" t="str">
            <v>2000</v>
          </cell>
        </row>
        <row r="4802">
          <cell r="F4802" t="str">
            <v>2000</v>
          </cell>
        </row>
        <row r="4803">
          <cell r="F4803" t="str">
            <v>2000</v>
          </cell>
        </row>
        <row r="4804">
          <cell r="F4804" t="str">
            <v>2000</v>
          </cell>
        </row>
        <row r="4805">
          <cell r="F4805" t="str">
            <v>2000</v>
          </cell>
        </row>
        <row r="4806">
          <cell r="F4806" t="str">
            <v>2000</v>
          </cell>
        </row>
        <row r="4807">
          <cell r="F4807" t="str">
            <v>2000</v>
          </cell>
        </row>
        <row r="4808">
          <cell r="F4808" t="str">
            <v>2000</v>
          </cell>
        </row>
        <row r="4809">
          <cell r="F4809" t="str">
            <v>2000</v>
          </cell>
        </row>
        <row r="4810">
          <cell r="F4810" t="str">
            <v>2000</v>
          </cell>
        </row>
        <row r="4811">
          <cell r="F4811" t="str">
            <v>2000</v>
          </cell>
        </row>
        <row r="4812">
          <cell r="F4812" t="str">
            <v>2000</v>
          </cell>
        </row>
        <row r="4813">
          <cell r="F4813" t="str">
            <v>2000</v>
          </cell>
        </row>
        <row r="4814">
          <cell r="F4814" t="str">
            <v>2000</v>
          </cell>
        </row>
        <row r="4815">
          <cell r="F4815" t="str">
            <v>2000</v>
          </cell>
        </row>
        <row r="4816">
          <cell r="F4816" t="str">
            <v>2000</v>
          </cell>
        </row>
        <row r="4817">
          <cell r="F4817" t="str">
            <v>2000</v>
          </cell>
        </row>
        <row r="4818">
          <cell r="F4818" t="str">
            <v>2000</v>
          </cell>
        </row>
        <row r="4819">
          <cell r="F4819" t="str">
            <v>2000</v>
          </cell>
        </row>
        <row r="4820">
          <cell r="F4820" t="str">
            <v>2000</v>
          </cell>
        </row>
        <row r="4821">
          <cell r="F4821" t="str">
            <v>2000</v>
          </cell>
        </row>
        <row r="4822">
          <cell r="F4822" t="str">
            <v>2000</v>
          </cell>
        </row>
        <row r="4823">
          <cell r="F4823" t="str">
            <v>2000</v>
          </cell>
        </row>
        <row r="4824">
          <cell r="F4824" t="str">
            <v>2000</v>
          </cell>
        </row>
        <row r="4825">
          <cell r="F4825" t="str">
            <v>2000</v>
          </cell>
        </row>
        <row r="4826">
          <cell r="F4826" t="str">
            <v>2000</v>
          </cell>
        </row>
        <row r="4827">
          <cell r="F4827" t="str">
            <v>2000</v>
          </cell>
        </row>
        <row r="4828">
          <cell r="F4828" t="str">
            <v>2000</v>
          </cell>
        </row>
        <row r="4829">
          <cell r="F4829" t="str">
            <v>2000</v>
          </cell>
        </row>
        <row r="4830">
          <cell r="F4830" t="str">
            <v>2000</v>
          </cell>
        </row>
        <row r="4831">
          <cell r="F4831" t="str">
            <v>2000</v>
          </cell>
        </row>
        <row r="4832">
          <cell r="F4832" t="str">
            <v>2000</v>
          </cell>
        </row>
        <row r="4833">
          <cell r="F4833" t="str">
            <v>2000</v>
          </cell>
        </row>
        <row r="4834">
          <cell r="F4834" t="str">
            <v>2000</v>
          </cell>
        </row>
        <row r="4835">
          <cell r="F4835" t="str">
            <v>2000</v>
          </cell>
        </row>
        <row r="4836">
          <cell r="F4836" t="str">
            <v>2000</v>
          </cell>
        </row>
        <row r="4837">
          <cell r="F4837" t="str">
            <v>2000</v>
          </cell>
        </row>
        <row r="4838">
          <cell r="F4838" t="str">
            <v>2000</v>
          </cell>
        </row>
        <row r="4839">
          <cell r="F4839" t="str">
            <v>2000</v>
          </cell>
        </row>
        <row r="4840">
          <cell r="F4840" t="str">
            <v>2000</v>
          </cell>
        </row>
        <row r="4841">
          <cell r="F4841" t="str">
            <v>2000</v>
          </cell>
        </row>
        <row r="4842">
          <cell r="F4842" t="str">
            <v>2000</v>
          </cell>
        </row>
        <row r="4843">
          <cell r="F4843" t="str">
            <v>2000</v>
          </cell>
        </row>
        <row r="4844">
          <cell r="F4844" t="str">
            <v>2000</v>
          </cell>
        </row>
        <row r="4845">
          <cell r="F4845" t="str">
            <v>2000</v>
          </cell>
        </row>
        <row r="4846">
          <cell r="F4846" t="str">
            <v>2000</v>
          </cell>
        </row>
        <row r="4847">
          <cell r="F4847" t="str">
            <v>2000</v>
          </cell>
        </row>
        <row r="4848">
          <cell r="F4848" t="str">
            <v>2000</v>
          </cell>
        </row>
        <row r="4849">
          <cell r="F4849" t="str">
            <v>2000</v>
          </cell>
        </row>
        <row r="4850">
          <cell r="F4850" t="str">
            <v>2000</v>
          </cell>
        </row>
        <row r="4851">
          <cell r="F4851" t="str">
            <v>2000</v>
          </cell>
        </row>
        <row r="4852">
          <cell r="F4852" t="str">
            <v>2000</v>
          </cell>
        </row>
        <row r="4853">
          <cell r="F4853" t="str">
            <v>2000</v>
          </cell>
        </row>
        <row r="4854">
          <cell r="F4854" t="str">
            <v>2000</v>
          </cell>
        </row>
        <row r="4855">
          <cell r="F4855" t="str">
            <v>2000</v>
          </cell>
        </row>
        <row r="4856">
          <cell r="F4856" t="str">
            <v>2000</v>
          </cell>
        </row>
        <row r="4857">
          <cell r="F4857" t="str">
            <v>2000</v>
          </cell>
        </row>
        <row r="4858">
          <cell r="F4858" t="str">
            <v>2000</v>
          </cell>
        </row>
        <row r="4859">
          <cell r="F4859" t="str">
            <v>2000</v>
          </cell>
        </row>
        <row r="4860">
          <cell r="F4860" t="str">
            <v>2000</v>
          </cell>
        </row>
        <row r="4861">
          <cell r="F4861" t="str">
            <v>2000</v>
          </cell>
        </row>
        <row r="4862">
          <cell r="F4862" t="str">
            <v>2000</v>
          </cell>
        </row>
        <row r="4863">
          <cell r="F4863" t="str">
            <v>2000</v>
          </cell>
        </row>
        <row r="4864">
          <cell r="F4864" t="str">
            <v>2000</v>
          </cell>
        </row>
        <row r="4865">
          <cell r="F4865" t="str">
            <v>2000</v>
          </cell>
        </row>
        <row r="4866">
          <cell r="F4866" t="str">
            <v>2000</v>
          </cell>
        </row>
        <row r="4867">
          <cell r="F4867" t="str">
            <v>2000</v>
          </cell>
        </row>
        <row r="4868">
          <cell r="F4868" t="str">
            <v>2000</v>
          </cell>
        </row>
        <row r="4869">
          <cell r="F4869" t="str">
            <v>2000</v>
          </cell>
        </row>
        <row r="4870">
          <cell r="F4870" t="str">
            <v>2000</v>
          </cell>
        </row>
        <row r="4871">
          <cell r="F4871" t="str">
            <v>2000</v>
          </cell>
        </row>
        <row r="4872">
          <cell r="F4872" t="str">
            <v>2000</v>
          </cell>
        </row>
        <row r="4873">
          <cell r="F4873" t="str">
            <v>2000</v>
          </cell>
        </row>
        <row r="4874">
          <cell r="F4874" t="str">
            <v>2000</v>
          </cell>
        </row>
        <row r="4875">
          <cell r="F4875" t="str">
            <v>2000</v>
          </cell>
        </row>
        <row r="4876">
          <cell r="F4876" t="str">
            <v>2000</v>
          </cell>
        </row>
        <row r="4877">
          <cell r="F4877" t="str">
            <v>2000</v>
          </cell>
        </row>
        <row r="4878">
          <cell r="F4878" t="str">
            <v>2000</v>
          </cell>
        </row>
        <row r="4879">
          <cell r="F4879" t="str">
            <v>2000</v>
          </cell>
        </row>
        <row r="4880">
          <cell r="F4880" t="str">
            <v>2000</v>
          </cell>
        </row>
        <row r="4881">
          <cell r="F4881" t="str">
            <v>2000</v>
          </cell>
        </row>
        <row r="4882">
          <cell r="F4882" t="str">
            <v>2000</v>
          </cell>
        </row>
        <row r="4883">
          <cell r="F4883" t="str">
            <v>2000</v>
          </cell>
        </row>
        <row r="4884">
          <cell r="F4884" t="str">
            <v>2000</v>
          </cell>
        </row>
        <row r="4885">
          <cell r="F4885" t="str">
            <v>2000</v>
          </cell>
        </row>
        <row r="4886">
          <cell r="F4886" t="str">
            <v>2000</v>
          </cell>
        </row>
        <row r="4887">
          <cell r="F4887" t="str">
            <v>2000</v>
          </cell>
        </row>
        <row r="4888">
          <cell r="F4888" t="str">
            <v>2000</v>
          </cell>
        </row>
        <row r="4889">
          <cell r="F4889" t="str">
            <v>2000</v>
          </cell>
        </row>
        <row r="4890">
          <cell r="F4890" t="str">
            <v>2000</v>
          </cell>
        </row>
        <row r="4891">
          <cell r="F4891" t="str">
            <v>2000</v>
          </cell>
        </row>
        <row r="4892">
          <cell r="F4892" t="str">
            <v>2000</v>
          </cell>
        </row>
        <row r="4893">
          <cell r="F4893" t="str">
            <v>2000</v>
          </cell>
        </row>
        <row r="4894">
          <cell r="F4894" t="str">
            <v>2000</v>
          </cell>
        </row>
        <row r="4895">
          <cell r="F4895" t="str">
            <v>2000</v>
          </cell>
        </row>
        <row r="4896">
          <cell r="F4896" t="str">
            <v>2000</v>
          </cell>
        </row>
        <row r="4897">
          <cell r="F4897" t="str">
            <v>2000</v>
          </cell>
        </row>
        <row r="4898">
          <cell r="F4898" t="str">
            <v>2000</v>
          </cell>
        </row>
        <row r="4899">
          <cell r="F4899" t="str">
            <v>2000</v>
          </cell>
        </row>
        <row r="4900">
          <cell r="F4900" t="str">
            <v>2000</v>
          </cell>
        </row>
        <row r="4901">
          <cell r="F4901" t="str">
            <v>2000</v>
          </cell>
        </row>
        <row r="4902">
          <cell r="F4902" t="str">
            <v>2000</v>
          </cell>
        </row>
        <row r="4903">
          <cell r="F4903" t="str">
            <v>2000</v>
          </cell>
        </row>
        <row r="4904">
          <cell r="F4904" t="str">
            <v>2000</v>
          </cell>
        </row>
        <row r="4905">
          <cell r="F4905" t="str">
            <v>2000</v>
          </cell>
        </row>
        <row r="4906">
          <cell r="F4906" t="str">
            <v>2000</v>
          </cell>
        </row>
        <row r="4907">
          <cell r="F4907" t="str">
            <v>2000</v>
          </cell>
        </row>
        <row r="4908">
          <cell r="F4908" t="str">
            <v>2000</v>
          </cell>
        </row>
        <row r="4909">
          <cell r="F4909" t="str">
            <v>2000</v>
          </cell>
        </row>
        <row r="4910">
          <cell r="F4910" t="str">
            <v>2000</v>
          </cell>
        </row>
        <row r="4911">
          <cell r="F4911" t="str">
            <v>2000</v>
          </cell>
        </row>
        <row r="4912">
          <cell r="F4912" t="str">
            <v>2000</v>
          </cell>
        </row>
        <row r="4913">
          <cell r="F4913" t="str">
            <v>2000</v>
          </cell>
        </row>
        <row r="4914">
          <cell r="F4914" t="str">
            <v>2000</v>
          </cell>
        </row>
        <row r="4915">
          <cell r="F4915" t="str">
            <v>2000</v>
          </cell>
        </row>
        <row r="4916">
          <cell r="F4916" t="str">
            <v>2000</v>
          </cell>
        </row>
        <row r="4917">
          <cell r="F4917" t="str">
            <v>2000</v>
          </cell>
        </row>
        <row r="4918">
          <cell r="F4918" t="str">
            <v>2000</v>
          </cell>
        </row>
        <row r="4919">
          <cell r="F4919" t="str">
            <v>2000</v>
          </cell>
        </row>
        <row r="4920">
          <cell r="F4920" t="str">
            <v>2000</v>
          </cell>
        </row>
        <row r="4921">
          <cell r="F4921" t="str">
            <v>2000</v>
          </cell>
        </row>
        <row r="4922">
          <cell r="F4922" t="str">
            <v>2000</v>
          </cell>
        </row>
        <row r="4923">
          <cell r="F4923" t="str">
            <v>2000</v>
          </cell>
        </row>
        <row r="4924">
          <cell r="F4924" t="str">
            <v>2000</v>
          </cell>
        </row>
        <row r="4925">
          <cell r="F4925" t="str">
            <v>2000</v>
          </cell>
        </row>
        <row r="4926">
          <cell r="F4926" t="str">
            <v>2000</v>
          </cell>
        </row>
        <row r="4927">
          <cell r="F4927" t="str">
            <v>2000</v>
          </cell>
        </row>
        <row r="4928">
          <cell r="F4928" t="str">
            <v>2000</v>
          </cell>
        </row>
        <row r="4929">
          <cell r="F4929" t="str">
            <v>2000</v>
          </cell>
        </row>
        <row r="4930">
          <cell r="F4930" t="str">
            <v>2000</v>
          </cell>
        </row>
        <row r="4931">
          <cell r="F4931" t="str">
            <v>2000</v>
          </cell>
        </row>
        <row r="4932">
          <cell r="F4932" t="str">
            <v>2000</v>
          </cell>
        </row>
        <row r="4933">
          <cell r="F4933" t="str">
            <v>2000</v>
          </cell>
        </row>
        <row r="4934">
          <cell r="F4934" t="str">
            <v>2000</v>
          </cell>
        </row>
        <row r="4935">
          <cell r="F4935" t="str">
            <v>2000</v>
          </cell>
        </row>
        <row r="4936">
          <cell r="F4936" t="str">
            <v>2000</v>
          </cell>
        </row>
        <row r="4937">
          <cell r="F4937" t="str">
            <v>2000</v>
          </cell>
        </row>
        <row r="4938">
          <cell r="F4938" t="str">
            <v>2000</v>
          </cell>
        </row>
        <row r="4939">
          <cell r="F4939" t="str">
            <v>2000</v>
          </cell>
        </row>
        <row r="4940">
          <cell r="F4940" t="str">
            <v>2000</v>
          </cell>
        </row>
        <row r="4941">
          <cell r="F4941" t="str">
            <v>2000</v>
          </cell>
        </row>
        <row r="4942">
          <cell r="F4942" t="str">
            <v>2000</v>
          </cell>
        </row>
        <row r="4943">
          <cell r="F4943" t="str">
            <v>2000</v>
          </cell>
        </row>
        <row r="4944">
          <cell r="F4944" t="str">
            <v>2000</v>
          </cell>
        </row>
        <row r="4945">
          <cell r="F4945" t="str">
            <v>2000</v>
          </cell>
        </row>
        <row r="4946">
          <cell r="F4946" t="str">
            <v>2000</v>
          </cell>
        </row>
        <row r="4947">
          <cell r="F4947" t="str">
            <v>2000</v>
          </cell>
        </row>
        <row r="4948">
          <cell r="F4948" t="str">
            <v>2000</v>
          </cell>
        </row>
        <row r="4949">
          <cell r="F4949" t="str">
            <v>2000</v>
          </cell>
        </row>
        <row r="4950">
          <cell r="F4950" t="str">
            <v>2000</v>
          </cell>
        </row>
        <row r="4951">
          <cell r="F4951" t="str">
            <v>2000</v>
          </cell>
        </row>
        <row r="4952">
          <cell r="F4952" t="str">
            <v>2000</v>
          </cell>
        </row>
        <row r="4953">
          <cell r="F4953" t="str">
            <v>2000</v>
          </cell>
        </row>
        <row r="4954">
          <cell r="F4954" t="str">
            <v>2000</v>
          </cell>
        </row>
        <row r="4955">
          <cell r="F4955" t="str">
            <v>2000</v>
          </cell>
        </row>
        <row r="4956">
          <cell r="F4956" t="str">
            <v>2000</v>
          </cell>
        </row>
        <row r="4957">
          <cell r="F4957" t="str">
            <v>2000</v>
          </cell>
        </row>
        <row r="4958">
          <cell r="F4958" t="str">
            <v>2000</v>
          </cell>
        </row>
        <row r="4959">
          <cell r="F4959" t="str">
            <v>2000</v>
          </cell>
        </row>
        <row r="4960">
          <cell r="F4960" t="str">
            <v>2000</v>
          </cell>
        </row>
        <row r="4961">
          <cell r="F4961" t="str">
            <v>2000</v>
          </cell>
        </row>
        <row r="4962">
          <cell r="F4962" t="str">
            <v>2000</v>
          </cell>
        </row>
        <row r="4963">
          <cell r="F4963" t="str">
            <v>2000</v>
          </cell>
        </row>
        <row r="4964">
          <cell r="F4964" t="str">
            <v>2000</v>
          </cell>
        </row>
        <row r="4965">
          <cell r="F4965" t="str">
            <v>2000</v>
          </cell>
        </row>
        <row r="4966">
          <cell r="F4966" t="str">
            <v>2000</v>
          </cell>
        </row>
        <row r="4967">
          <cell r="F4967" t="str">
            <v>2000</v>
          </cell>
        </row>
        <row r="4968">
          <cell r="F4968" t="str">
            <v>2000</v>
          </cell>
        </row>
        <row r="4969">
          <cell r="F4969" t="str">
            <v>2000</v>
          </cell>
        </row>
        <row r="4970">
          <cell r="F4970" t="str">
            <v>2000</v>
          </cell>
        </row>
        <row r="4971">
          <cell r="F4971" t="str">
            <v>2000</v>
          </cell>
        </row>
        <row r="4972">
          <cell r="F4972" t="str">
            <v>2000</v>
          </cell>
        </row>
        <row r="4973">
          <cell r="F4973" t="str">
            <v>2000</v>
          </cell>
        </row>
        <row r="4974">
          <cell r="F4974" t="str">
            <v>2000</v>
          </cell>
        </row>
        <row r="4975">
          <cell r="F4975" t="str">
            <v>2000</v>
          </cell>
        </row>
        <row r="4976">
          <cell r="F4976" t="str">
            <v>2000</v>
          </cell>
        </row>
        <row r="4977">
          <cell r="F4977" t="str">
            <v>2000</v>
          </cell>
        </row>
        <row r="4978">
          <cell r="F4978" t="str">
            <v>2000</v>
          </cell>
        </row>
        <row r="4979">
          <cell r="F4979" t="str">
            <v>2000</v>
          </cell>
        </row>
        <row r="4980">
          <cell r="F4980" t="str">
            <v>2000</v>
          </cell>
        </row>
        <row r="4981">
          <cell r="F4981" t="str">
            <v>2000</v>
          </cell>
        </row>
        <row r="4982">
          <cell r="F4982" t="str">
            <v>2000</v>
          </cell>
        </row>
        <row r="4983">
          <cell r="F4983" t="str">
            <v>2000</v>
          </cell>
        </row>
        <row r="4984">
          <cell r="F4984" t="str">
            <v>2000</v>
          </cell>
        </row>
        <row r="4985">
          <cell r="F4985" t="str">
            <v>2000</v>
          </cell>
        </row>
        <row r="4986">
          <cell r="F4986" t="str">
            <v>2000</v>
          </cell>
        </row>
        <row r="4987">
          <cell r="F4987" t="str">
            <v>2000</v>
          </cell>
        </row>
        <row r="4988">
          <cell r="F4988" t="str">
            <v>2000</v>
          </cell>
        </row>
        <row r="4989">
          <cell r="F4989" t="str">
            <v>2000</v>
          </cell>
        </row>
        <row r="4990">
          <cell r="F4990" t="str">
            <v>2000</v>
          </cell>
        </row>
        <row r="4991">
          <cell r="F4991" t="str">
            <v>2000</v>
          </cell>
        </row>
        <row r="4992">
          <cell r="F4992" t="str">
            <v>2000</v>
          </cell>
        </row>
        <row r="4993">
          <cell r="F4993" t="str">
            <v>2000</v>
          </cell>
        </row>
        <row r="4994">
          <cell r="F4994" t="str">
            <v>2000</v>
          </cell>
        </row>
        <row r="4995">
          <cell r="F4995" t="str">
            <v>2000</v>
          </cell>
        </row>
        <row r="4996">
          <cell r="F4996" t="str">
            <v>2000</v>
          </cell>
        </row>
        <row r="4997">
          <cell r="F4997" t="str">
            <v>2000</v>
          </cell>
        </row>
        <row r="4998">
          <cell r="F4998" t="str">
            <v>2000</v>
          </cell>
        </row>
        <row r="4999">
          <cell r="F4999" t="str">
            <v>2000</v>
          </cell>
        </row>
        <row r="5000">
          <cell r="F5000" t="str">
            <v>2000</v>
          </cell>
        </row>
        <row r="5001">
          <cell r="F5001" t="str">
            <v>2000</v>
          </cell>
        </row>
        <row r="5002">
          <cell r="F5002" t="str">
            <v>2000</v>
          </cell>
        </row>
        <row r="5003">
          <cell r="F5003" t="str">
            <v>2000</v>
          </cell>
        </row>
        <row r="5004">
          <cell r="F5004" t="str">
            <v>2000</v>
          </cell>
        </row>
        <row r="5005">
          <cell r="F5005" t="str">
            <v>2000</v>
          </cell>
        </row>
        <row r="5006">
          <cell r="F5006" t="str">
            <v>2000</v>
          </cell>
        </row>
        <row r="5007">
          <cell r="F5007" t="str">
            <v>2000</v>
          </cell>
        </row>
        <row r="5008">
          <cell r="F5008" t="str">
            <v>2000</v>
          </cell>
        </row>
        <row r="5009">
          <cell r="F5009" t="str">
            <v>2000</v>
          </cell>
        </row>
        <row r="5010">
          <cell r="F5010" t="str">
            <v>2000</v>
          </cell>
        </row>
        <row r="5011">
          <cell r="F5011" t="str">
            <v>2000</v>
          </cell>
        </row>
        <row r="5012">
          <cell r="F5012" t="str">
            <v>2000</v>
          </cell>
        </row>
        <row r="5013">
          <cell r="F5013" t="str">
            <v>2000</v>
          </cell>
        </row>
        <row r="5014">
          <cell r="F5014" t="str">
            <v>2000</v>
          </cell>
        </row>
        <row r="5015">
          <cell r="F5015" t="str">
            <v>2000</v>
          </cell>
        </row>
        <row r="5016">
          <cell r="F5016" t="str">
            <v>2000</v>
          </cell>
        </row>
        <row r="5017">
          <cell r="F5017" t="str">
            <v>2000</v>
          </cell>
        </row>
        <row r="5018">
          <cell r="F5018" t="str">
            <v>2000</v>
          </cell>
        </row>
        <row r="5019">
          <cell r="F5019" t="str">
            <v>2000</v>
          </cell>
        </row>
        <row r="5020">
          <cell r="F5020" t="str">
            <v>2000</v>
          </cell>
        </row>
        <row r="5021">
          <cell r="F5021" t="str">
            <v>2000</v>
          </cell>
        </row>
        <row r="5022">
          <cell r="F5022" t="str">
            <v>2000</v>
          </cell>
        </row>
        <row r="5023">
          <cell r="F5023" t="str">
            <v>2000</v>
          </cell>
        </row>
        <row r="5024">
          <cell r="F5024" t="str">
            <v>2000</v>
          </cell>
        </row>
        <row r="5025">
          <cell r="F5025" t="str">
            <v>2000</v>
          </cell>
        </row>
        <row r="5026">
          <cell r="F5026" t="str">
            <v>2000</v>
          </cell>
        </row>
        <row r="5027">
          <cell r="F5027" t="str">
            <v>2000</v>
          </cell>
        </row>
        <row r="5028">
          <cell r="F5028" t="str">
            <v>2000</v>
          </cell>
        </row>
        <row r="5029">
          <cell r="F5029" t="str">
            <v>2000</v>
          </cell>
        </row>
        <row r="5030">
          <cell r="F5030" t="str">
            <v>2000</v>
          </cell>
        </row>
        <row r="5031">
          <cell r="F5031" t="str">
            <v>2000</v>
          </cell>
        </row>
        <row r="5032">
          <cell r="F5032" t="str">
            <v>2000</v>
          </cell>
        </row>
        <row r="5033">
          <cell r="F5033" t="str">
            <v>2000</v>
          </cell>
        </row>
        <row r="5034">
          <cell r="F5034" t="str">
            <v>2000</v>
          </cell>
        </row>
        <row r="5035">
          <cell r="F5035" t="str">
            <v>2000</v>
          </cell>
        </row>
        <row r="5036">
          <cell r="F5036" t="str">
            <v>2000</v>
          </cell>
        </row>
        <row r="5037">
          <cell r="F5037" t="str">
            <v>2000</v>
          </cell>
        </row>
        <row r="5038">
          <cell r="F5038" t="str">
            <v>2000</v>
          </cell>
        </row>
        <row r="5039">
          <cell r="F5039" t="str">
            <v>2000</v>
          </cell>
        </row>
        <row r="5040">
          <cell r="F5040" t="str">
            <v>2000</v>
          </cell>
        </row>
        <row r="5041">
          <cell r="F5041" t="str">
            <v>2000</v>
          </cell>
        </row>
        <row r="5042">
          <cell r="F5042" t="str">
            <v>2000</v>
          </cell>
        </row>
        <row r="5043">
          <cell r="F5043" t="str">
            <v>2000</v>
          </cell>
        </row>
        <row r="5044">
          <cell r="F5044" t="str">
            <v>2000</v>
          </cell>
        </row>
        <row r="5045">
          <cell r="F5045" t="str">
            <v>2000</v>
          </cell>
        </row>
        <row r="5046">
          <cell r="F5046" t="str">
            <v>2000</v>
          </cell>
        </row>
        <row r="5047">
          <cell r="F5047" t="str">
            <v>2000</v>
          </cell>
        </row>
        <row r="5048">
          <cell r="F5048" t="str">
            <v>2100</v>
          </cell>
        </row>
        <row r="5049">
          <cell r="F5049" t="str">
            <v>2100</v>
          </cell>
        </row>
        <row r="5050">
          <cell r="F5050" t="str">
            <v>2100</v>
          </cell>
        </row>
        <row r="5051">
          <cell r="F5051" t="str">
            <v>2100</v>
          </cell>
        </row>
        <row r="5052">
          <cell r="F5052" t="str">
            <v>2100</v>
          </cell>
        </row>
        <row r="5053">
          <cell r="F5053" t="str">
            <v>2100</v>
          </cell>
        </row>
        <row r="5054">
          <cell r="F5054" t="str">
            <v>2100</v>
          </cell>
        </row>
        <row r="5055">
          <cell r="F5055" t="str">
            <v>2100</v>
          </cell>
        </row>
        <row r="5056">
          <cell r="F5056" t="str">
            <v>2100</v>
          </cell>
        </row>
        <row r="5057">
          <cell r="F5057" t="str">
            <v>2100</v>
          </cell>
        </row>
        <row r="5058">
          <cell r="F5058" t="str">
            <v>2100</v>
          </cell>
        </row>
        <row r="5059">
          <cell r="F5059" t="str">
            <v>2100</v>
          </cell>
        </row>
        <row r="5060">
          <cell r="F5060" t="str">
            <v>2100</v>
          </cell>
        </row>
        <row r="5061">
          <cell r="F5061" t="str">
            <v>2100</v>
          </cell>
        </row>
        <row r="5062">
          <cell r="F5062" t="str">
            <v>2100</v>
          </cell>
        </row>
        <row r="5063">
          <cell r="F5063" t="str">
            <v>2100</v>
          </cell>
        </row>
        <row r="5064">
          <cell r="F5064" t="str">
            <v>2100</v>
          </cell>
        </row>
        <row r="5065">
          <cell r="F5065" t="str">
            <v>2100</v>
          </cell>
        </row>
        <row r="5066">
          <cell r="F5066" t="str">
            <v>2100</v>
          </cell>
        </row>
        <row r="5067">
          <cell r="F5067" t="str">
            <v>2100</v>
          </cell>
        </row>
        <row r="5068">
          <cell r="F5068" t="str">
            <v>2100</v>
          </cell>
        </row>
        <row r="5069">
          <cell r="F5069" t="str">
            <v>2100</v>
          </cell>
        </row>
        <row r="5070">
          <cell r="F5070" t="str">
            <v>2100</v>
          </cell>
        </row>
        <row r="5071">
          <cell r="F5071" t="str">
            <v>2100</v>
          </cell>
        </row>
        <row r="5072">
          <cell r="F5072" t="str">
            <v>2100</v>
          </cell>
        </row>
        <row r="5073">
          <cell r="F5073" t="str">
            <v>2100</v>
          </cell>
        </row>
        <row r="5074">
          <cell r="F5074" t="str">
            <v>2100</v>
          </cell>
        </row>
        <row r="5075">
          <cell r="F5075" t="str">
            <v>2100</v>
          </cell>
        </row>
        <row r="5076">
          <cell r="F5076" t="str">
            <v>2100</v>
          </cell>
        </row>
        <row r="5077">
          <cell r="F5077" t="str">
            <v>2100</v>
          </cell>
        </row>
        <row r="5078">
          <cell r="F5078" t="str">
            <v>2100</v>
          </cell>
        </row>
        <row r="5079">
          <cell r="F5079" t="str">
            <v>2100</v>
          </cell>
        </row>
        <row r="5080">
          <cell r="F5080" t="str">
            <v>2100</v>
          </cell>
        </row>
        <row r="5081">
          <cell r="F5081" t="str">
            <v>2100</v>
          </cell>
        </row>
        <row r="5082">
          <cell r="F5082" t="str">
            <v>2100</v>
          </cell>
        </row>
        <row r="5083">
          <cell r="F5083" t="str">
            <v>2100</v>
          </cell>
        </row>
        <row r="5084">
          <cell r="F5084" t="str">
            <v>2100</v>
          </cell>
        </row>
        <row r="5085">
          <cell r="F5085" t="str">
            <v>2100</v>
          </cell>
        </row>
        <row r="5086">
          <cell r="F5086" t="str">
            <v>2100</v>
          </cell>
        </row>
        <row r="5087">
          <cell r="F5087" t="str">
            <v>2100</v>
          </cell>
        </row>
        <row r="5088">
          <cell r="F5088" t="str">
            <v>2100</v>
          </cell>
        </row>
        <row r="5089">
          <cell r="F5089" t="str">
            <v>2100</v>
          </cell>
        </row>
        <row r="5090">
          <cell r="F5090" t="str">
            <v>2100</v>
          </cell>
        </row>
        <row r="5091">
          <cell r="F5091" t="str">
            <v>2100</v>
          </cell>
        </row>
        <row r="5092">
          <cell r="F5092" t="str">
            <v>2100</v>
          </cell>
        </row>
        <row r="5093">
          <cell r="F5093" t="str">
            <v>2100</v>
          </cell>
        </row>
        <row r="5094">
          <cell r="F5094" t="str">
            <v>2100</v>
          </cell>
        </row>
        <row r="5095">
          <cell r="F5095" t="str">
            <v>2100</v>
          </cell>
        </row>
        <row r="5096">
          <cell r="F5096" t="str">
            <v>2100</v>
          </cell>
        </row>
        <row r="5097">
          <cell r="F5097" t="str">
            <v>2100</v>
          </cell>
        </row>
        <row r="5098">
          <cell r="F5098" t="str">
            <v>2100</v>
          </cell>
        </row>
        <row r="5099">
          <cell r="F5099" t="str">
            <v>2100</v>
          </cell>
        </row>
        <row r="5100">
          <cell r="F5100" t="str">
            <v>2100</v>
          </cell>
        </row>
        <row r="5101">
          <cell r="F5101" t="str">
            <v>2100</v>
          </cell>
        </row>
        <row r="5102">
          <cell r="F5102" t="str">
            <v>2100</v>
          </cell>
        </row>
        <row r="5103">
          <cell r="F5103" t="str">
            <v>2100</v>
          </cell>
        </row>
        <row r="5104">
          <cell r="F5104" t="str">
            <v>2100</v>
          </cell>
        </row>
        <row r="5105">
          <cell r="F5105" t="str">
            <v>2100</v>
          </cell>
        </row>
        <row r="5106">
          <cell r="F5106" t="str">
            <v>2100</v>
          </cell>
        </row>
        <row r="5107">
          <cell r="F5107" t="str">
            <v>2100</v>
          </cell>
        </row>
        <row r="5108">
          <cell r="F5108" t="str">
            <v>2100</v>
          </cell>
        </row>
        <row r="5109">
          <cell r="F5109" t="str">
            <v>2100</v>
          </cell>
        </row>
        <row r="5110">
          <cell r="F5110" t="str">
            <v>2100</v>
          </cell>
        </row>
        <row r="5111">
          <cell r="F5111" t="str">
            <v>2100</v>
          </cell>
        </row>
        <row r="5112">
          <cell r="F5112" t="str">
            <v>2100</v>
          </cell>
        </row>
        <row r="5113">
          <cell r="F5113" t="str">
            <v>2100</v>
          </cell>
        </row>
        <row r="5114">
          <cell r="F5114" t="str">
            <v>2100</v>
          </cell>
        </row>
        <row r="5115">
          <cell r="F5115" t="str">
            <v>2100</v>
          </cell>
        </row>
        <row r="5116">
          <cell r="F5116" t="str">
            <v>2100</v>
          </cell>
        </row>
        <row r="5117">
          <cell r="F5117" t="str">
            <v>2100</v>
          </cell>
        </row>
        <row r="5118">
          <cell r="F5118" t="str">
            <v>2100</v>
          </cell>
        </row>
        <row r="5119">
          <cell r="F5119" t="str">
            <v>2100</v>
          </cell>
        </row>
        <row r="5120">
          <cell r="F5120" t="str">
            <v>2100</v>
          </cell>
        </row>
        <row r="5121">
          <cell r="F5121" t="str">
            <v>2100</v>
          </cell>
        </row>
        <row r="5122">
          <cell r="F5122" t="str">
            <v>2100</v>
          </cell>
        </row>
        <row r="5123">
          <cell r="F5123" t="str">
            <v>2100</v>
          </cell>
        </row>
        <row r="5124">
          <cell r="F5124" t="str">
            <v>2100</v>
          </cell>
        </row>
        <row r="5125">
          <cell r="F5125" t="str">
            <v>2100</v>
          </cell>
        </row>
        <row r="5126">
          <cell r="F5126" t="str">
            <v>2100</v>
          </cell>
        </row>
        <row r="5127">
          <cell r="F5127" t="str">
            <v>2100</v>
          </cell>
        </row>
        <row r="5128">
          <cell r="F5128" t="str">
            <v>2100</v>
          </cell>
        </row>
        <row r="5129">
          <cell r="F5129" t="str">
            <v>2100</v>
          </cell>
        </row>
        <row r="5130">
          <cell r="F5130" t="str">
            <v>2100</v>
          </cell>
        </row>
        <row r="5131">
          <cell r="F5131" t="str">
            <v>2100</v>
          </cell>
        </row>
        <row r="5132">
          <cell r="F5132" t="str">
            <v>2100</v>
          </cell>
        </row>
        <row r="5133">
          <cell r="F5133" t="str">
            <v>2100</v>
          </cell>
        </row>
        <row r="5134">
          <cell r="F5134" t="str">
            <v>2100</v>
          </cell>
        </row>
        <row r="5135">
          <cell r="F5135" t="str">
            <v>2100</v>
          </cell>
        </row>
        <row r="5136">
          <cell r="F5136" t="str">
            <v>2100</v>
          </cell>
        </row>
        <row r="5137">
          <cell r="F5137" t="str">
            <v>2100</v>
          </cell>
        </row>
        <row r="5138">
          <cell r="F5138" t="str">
            <v>2100</v>
          </cell>
        </row>
        <row r="5139">
          <cell r="F5139" t="str">
            <v>2100</v>
          </cell>
        </row>
        <row r="5140">
          <cell r="F5140" t="str">
            <v>2100</v>
          </cell>
        </row>
        <row r="5141">
          <cell r="F5141" t="str">
            <v>2100</v>
          </cell>
        </row>
        <row r="5142">
          <cell r="F5142" t="str">
            <v>2100</v>
          </cell>
        </row>
        <row r="5143">
          <cell r="F5143" t="str">
            <v>2100</v>
          </cell>
        </row>
        <row r="5144">
          <cell r="F5144" t="str">
            <v>2100</v>
          </cell>
        </row>
        <row r="5145">
          <cell r="F5145" t="str">
            <v>2100</v>
          </cell>
        </row>
        <row r="5146">
          <cell r="F5146" t="str">
            <v>2100</v>
          </cell>
        </row>
        <row r="5147">
          <cell r="F5147" t="str">
            <v>2100</v>
          </cell>
        </row>
        <row r="5148">
          <cell r="F5148" t="str">
            <v>2100</v>
          </cell>
        </row>
        <row r="5149">
          <cell r="F5149" t="str">
            <v>2100</v>
          </cell>
        </row>
        <row r="5150">
          <cell r="F5150" t="str">
            <v>2100</v>
          </cell>
        </row>
        <row r="5151">
          <cell r="F5151" t="str">
            <v>2100</v>
          </cell>
        </row>
        <row r="5152">
          <cell r="F5152" t="str">
            <v>2100</v>
          </cell>
        </row>
        <row r="5153">
          <cell r="F5153" t="str">
            <v>2100</v>
          </cell>
        </row>
        <row r="5154">
          <cell r="F5154" t="str">
            <v>2100</v>
          </cell>
        </row>
        <row r="5155">
          <cell r="F5155" t="str">
            <v>2100</v>
          </cell>
        </row>
        <row r="5156">
          <cell r="F5156" t="str">
            <v>2100</v>
          </cell>
        </row>
        <row r="5157">
          <cell r="F5157" t="str">
            <v>2100</v>
          </cell>
        </row>
        <row r="5158">
          <cell r="F5158" t="str">
            <v>2100</v>
          </cell>
        </row>
        <row r="5159">
          <cell r="F5159" t="str">
            <v>2100</v>
          </cell>
        </row>
        <row r="5160">
          <cell r="F5160" t="str">
            <v>2100</v>
          </cell>
        </row>
        <row r="5161">
          <cell r="F5161" t="str">
            <v>2100</v>
          </cell>
        </row>
        <row r="5162">
          <cell r="F5162" t="str">
            <v>2100</v>
          </cell>
        </row>
        <row r="5163">
          <cell r="F5163" t="str">
            <v>2100</v>
          </cell>
        </row>
        <row r="5164">
          <cell r="F5164" t="str">
            <v>2100</v>
          </cell>
        </row>
        <row r="5165">
          <cell r="F5165" t="str">
            <v>2100</v>
          </cell>
        </row>
        <row r="5166">
          <cell r="F5166" t="str">
            <v>2100</v>
          </cell>
        </row>
        <row r="5167">
          <cell r="F5167" t="str">
            <v>2100</v>
          </cell>
        </row>
        <row r="5168">
          <cell r="F5168" t="str">
            <v>2100</v>
          </cell>
        </row>
        <row r="5169">
          <cell r="F5169" t="str">
            <v>2100</v>
          </cell>
        </row>
        <row r="5170">
          <cell r="F5170" t="str">
            <v>2100</v>
          </cell>
        </row>
        <row r="5171">
          <cell r="F5171" t="str">
            <v>2100</v>
          </cell>
        </row>
        <row r="5172">
          <cell r="F5172" t="str">
            <v>2100</v>
          </cell>
        </row>
        <row r="5173">
          <cell r="F5173" t="str">
            <v>2100</v>
          </cell>
        </row>
        <row r="5174">
          <cell r="F5174" t="str">
            <v>2100</v>
          </cell>
        </row>
        <row r="5175">
          <cell r="F5175" t="str">
            <v>2100</v>
          </cell>
        </row>
        <row r="5176">
          <cell r="F5176" t="str">
            <v>2100</v>
          </cell>
        </row>
        <row r="5177">
          <cell r="F5177" t="str">
            <v>2100</v>
          </cell>
        </row>
        <row r="5178">
          <cell r="F5178" t="str">
            <v>2100</v>
          </cell>
        </row>
        <row r="5179">
          <cell r="F5179" t="str">
            <v>2100</v>
          </cell>
        </row>
        <row r="5180">
          <cell r="F5180" t="str">
            <v>2100</v>
          </cell>
        </row>
        <row r="5181">
          <cell r="F5181" t="str">
            <v>2100</v>
          </cell>
        </row>
        <row r="5182">
          <cell r="F5182" t="str">
            <v>2100</v>
          </cell>
        </row>
        <row r="5183">
          <cell r="F5183" t="str">
            <v>2100</v>
          </cell>
        </row>
        <row r="5184">
          <cell r="F5184" t="str">
            <v>2100</v>
          </cell>
        </row>
        <row r="5185">
          <cell r="F5185" t="str">
            <v>2100</v>
          </cell>
        </row>
        <row r="5186">
          <cell r="F5186" t="str">
            <v>2100</v>
          </cell>
        </row>
        <row r="5187">
          <cell r="F5187" t="str">
            <v>2100</v>
          </cell>
        </row>
        <row r="5188">
          <cell r="F5188" t="str">
            <v>2100</v>
          </cell>
        </row>
        <row r="5189">
          <cell r="F5189" t="str">
            <v>2100</v>
          </cell>
        </row>
        <row r="5190">
          <cell r="F5190" t="str">
            <v>2100</v>
          </cell>
        </row>
        <row r="5191">
          <cell r="F5191" t="str">
            <v>2100</v>
          </cell>
        </row>
        <row r="5192">
          <cell r="F5192" t="str">
            <v>2100</v>
          </cell>
        </row>
        <row r="5193">
          <cell r="F5193" t="str">
            <v>2100</v>
          </cell>
        </row>
        <row r="5194">
          <cell r="F5194" t="str">
            <v>2100</v>
          </cell>
        </row>
        <row r="5195">
          <cell r="F5195" t="str">
            <v>2100</v>
          </cell>
        </row>
        <row r="5196">
          <cell r="F5196" t="str">
            <v>2100</v>
          </cell>
        </row>
        <row r="5197">
          <cell r="F5197" t="str">
            <v>2100</v>
          </cell>
        </row>
        <row r="5198">
          <cell r="F5198" t="str">
            <v>2100</v>
          </cell>
        </row>
        <row r="5199">
          <cell r="F5199" t="str">
            <v>2100</v>
          </cell>
        </row>
        <row r="5200">
          <cell r="F5200" t="str">
            <v>2100</v>
          </cell>
        </row>
        <row r="5201">
          <cell r="F5201" t="str">
            <v>2100</v>
          </cell>
        </row>
        <row r="5202">
          <cell r="F5202" t="str">
            <v>2100</v>
          </cell>
        </row>
        <row r="5203">
          <cell r="F5203" t="str">
            <v>2100</v>
          </cell>
        </row>
        <row r="5204">
          <cell r="F5204" t="str">
            <v>2100</v>
          </cell>
        </row>
        <row r="5205">
          <cell r="F5205" t="str">
            <v>2100</v>
          </cell>
        </row>
        <row r="5206">
          <cell r="F5206" t="str">
            <v>2100</v>
          </cell>
        </row>
        <row r="5207">
          <cell r="F5207" t="str">
            <v>2100</v>
          </cell>
        </row>
        <row r="5208">
          <cell r="F5208" t="str">
            <v>2100</v>
          </cell>
        </row>
        <row r="5209">
          <cell r="F5209" t="str">
            <v>2100</v>
          </cell>
        </row>
        <row r="5210">
          <cell r="F5210" t="str">
            <v>2100</v>
          </cell>
        </row>
        <row r="5211">
          <cell r="F5211" t="str">
            <v>2100</v>
          </cell>
        </row>
        <row r="5212">
          <cell r="F5212" t="str">
            <v>2100</v>
          </cell>
        </row>
        <row r="5213">
          <cell r="F5213" t="str">
            <v>2100</v>
          </cell>
        </row>
        <row r="5214">
          <cell r="F5214" t="str">
            <v>2100</v>
          </cell>
        </row>
        <row r="5215">
          <cell r="F5215" t="str">
            <v>2100</v>
          </cell>
        </row>
        <row r="5216">
          <cell r="F5216" t="str">
            <v>2100</v>
          </cell>
        </row>
        <row r="5217">
          <cell r="F5217" t="str">
            <v>2100</v>
          </cell>
        </row>
        <row r="5218">
          <cell r="F5218" t="str">
            <v>2100</v>
          </cell>
        </row>
        <row r="5219">
          <cell r="F5219" t="str">
            <v>2100</v>
          </cell>
        </row>
        <row r="5220">
          <cell r="F5220" t="str">
            <v>2100</v>
          </cell>
        </row>
        <row r="5221">
          <cell r="F5221" t="str">
            <v>2100</v>
          </cell>
        </row>
        <row r="5222">
          <cell r="F5222" t="str">
            <v>2100</v>
          </cell>
        </row>
        <row r="5223">
          <cell r="F5223" t="str">
            <v>2100</v>
          </cell>
        </row>
        <row r="5224">
          <cell r="F5224" t="str">
            <v>2100</v>
          </cell>
        </row>
        <row r="5225">
          <cell r="F5225" t="str">
            <v>2100</v>
          </cell>
        </row>
        <row r="5226">
          <cell r="F5226" t="str">
            <v>2100</v>
          </cell>
        </row>
        <row r="5227">
          <cell r="F5227" t="str">
            <v>2100</v>
          </cell>
        </row>
        <row r="5228">
          <cell r="F5228" t="str">
            <v>2100</v>
          </cell>
        </row>
        <row r="5229">
          <cell r="F5229" t="str">
            <v>2100</v>
          </cell>
        </row>
        <row r="5230">
          <cell r="F5230" t="str">
            <v>2100</v>
          </cell>
        </row>
        <row r="5231">
          <cell r="F5231" t="str">
            <v>2100</v>
          </cell>
        </row>
        <row r="5232">
          <cell r="F5232" t="str">
            <v>2100</v>
          </cell>
        </row>
        <row r="5233">
          <cell r="F5233" t="str">
            <v>2100</v>
          </cell>
        </row>
        <row r="5234">
          <cell r="F5234" t="str">
            <v>2100</v>
          </cell>
        </row>
        <row r="5235">
          <cell r="F5235" t="str">
            <v>2100</v>
          </cell>
        </row>
        <row r="5236">
          <cell r="F5236" t="str">
            <v>2100</v>
          </cell>
        </row>
        <row r="5237">
          <cell r="F5237" t="str">
            <v>2100</v>
          </cell>
        </row>
        <row r="5238">
          <cell r="F5238" t="str">
            <v>2100</v>
          </cell>
        </row>
        <row r="5239">
          <cell r="F5239" t="str">
            <v>2100</v>
          </cell>
        </row>
        <row r="5240">
          <cell r="F5240" t="str">
            <v>2100</v>
          </cell>
        </row>
        <row r="5241">
          <cell r="F5241" t="str">
            <v>2100</v>
          </cell>
        </row>
        <row r="5242">
          <cell r="F5242" t="str">
            <v>2100</v>
          </cell>
        </row>
        <row r="5243">
          <cell r="F5243" t="str">
            <v>2100</v>
          </cell>
        </row>
        <row r="5244">
          <cell r="F5244" t="str">
            <v>2100</v>
          </cell>
        </row>
        <row r="5245">
          <cell r="F5245" t="str">
            <v>2100</v>
          </cell>
        </row>
        <row r="5246">
          <cell r="F5246" t="str">
            <v>2100</v>
          </cell>
        </row>
        <row r="5247">
          <cell r="F5247" t="str">
            <v>2100</v>
          </cell>
        </row>
        <row r="5248">
          <cell r="F5248" t="str">
            <v>2100</v>
          </cell>
        </row>
        <row r="5249">
          <cell r="F5249" t="str">
            <v>2100</v>
          </cell>
        </row>
        <row r="5250">
          <cell r="F5250" t="str">
            <v>2100</v>
          </cell>
        </row>
        <row r="5251">
          <cell r="F5251" t="str">
            <v>2100</v>
          </cell>
        </row>
        <row r="5252">
          <cell r="F5252" t="str">
            <v>2100</v>
          </cell>
        </row>
        <row r="5253">
          <cell r="F5253" t="str">
            <v>2100</v>
          </cell>
        </row>
        <row r="5254">
          <cell r="F5254" t="str">
            <v>2100</v>
          </cell>
        </row>
        <row r="5255">
          <cell r="F5255" t="str">
            <v>2100</v>
          </cell>
        </row>
        <row r="5256">
          <cell r="F5256" t="str">
            <v>2100</v>
          </cell>
        </row>
        <row r="5257">
          <cell r="F5257" t="str">
            <v>2100</v>
          </cell>
        </row>
        <row r="5258">
          <cell r="F5258" t="str">
            <v>2100</v>
          </cell>
        </row>
        <row r="5259">
          <cell r="F5259" t="str">
            <v>2100</v>
          </cell>
        </row>
        <row r="5260">
          <cell r="F5260" t="str">
            <v>2100</v>
          </cell>
        </row>
        <row r="5261">
          <cell r="F5261" t="str">
            <v>2100</v>
          </cell>
        </row>
        <row r="5262">
          <cell r="F5262" t="str">
            <v>2100</v>
          </cell>
        </row>
        <row r="5263">
          <cell r="F5263" t="str">
            <v>2100</v>
          </cell>
        </row>
        <row r="5264">
          <cell r="F5264" t="str">
            <v>2100</v>
          </cell>
        </row>
        <row r="5265">
          <cell r="F5265" t="str">
            <v>2100</v>
          </cell>
        </row>
        <row r="5266">
          <cell r="F5266" t="str">
            <v>2100</v>
          </cell>
        </row>
        <row r="5267">
          <cell r="F5267" t="str">
            <v>2100</v>
          </cell>
        </row>
        <row r="5268">
          <cell r="F5268" t="str">
            <v>2100</v>
          </cell>
        </row>
        <row r="5269">
          <cell r="F5269" t="str">
            <v>2100</v>
          </cell>
        </row>
        <row r="5270">
          <cell r="F5270" t="str">
            <v>2100</v>
          </cell>
        </row>
        <row r="5271">
          <cell r="F5271" t="str">
            <v>2100</v>
          </cell>
        </row>
        <row r="5272">
          <cell r="F5272" t="str">
            <v>2100</v>
          </cell>
        </row>
        <row r="5273">
          <cell r="F5273" t="str">
            <v>2100</v>
          </cell>
        </row>
        <row r="5274">
          <cell r="F5274" t="str">
            <v>2100</v>
          </cell>
        </row>
        <row r="5275">
          <cell r="F5275" t="str">
            <v>2100</v>
          </cell>
        </row>
        <row r="5276">
          <cell r="F5276" t="str">
            <v>2100</v>
          </cell>
        </row>
        <row r="5277">
          <cell r="F5277" t="str">
            <v>2100</v>
          </cell>
        </row>
        <row r="5278">
          <cell r="F5278" t="str">
            <v>2100</v>
          </cell>
        </row>
        <row r="5279">
          <cell r="F5279" t="str">
            <v>2100</v>
          </cell>
        </row>
        <row r="5280">
          <cell r="F5280" t="str">
            <v>2100</v>
          </cell>
        </row>
        <row r="5281">
          <cell r="F5281" t="str">
            <v>2100</v>
          </cell>
        </row>
        <row r="5282">
          <cell r="F5282" t="str">
            <v>2100</v>
          </cell>
        </row>
        <row r="5283">
          <cell r="F5283" t="str">
            <v>2100</v>
          </cell>
        </row>
        <row r="5284">
          <cell r="F5284" t="str">
            <v>2100</v>
          </cell>
        </row>
        <row r="5285">
          <cell r="F5285" t="str">
            <v>2100</v>
          </cell>
        </row>
        <row r="5286">
          <cell r="F5286" t="str">
            <v>2100</v>
          </cell>
        </row>
        <row r="5287">
          <cell r="F5287" t="str">
            <v>2100</v>
          </cell>
        </row>
        <row r="5288">
          <cell r="F5288" t="str">
            <v>2100</v>
          </cell>
        </row>
        <row r="5289">
          <cell r="F5289" t="str">
            <v>2100</v>
          </cell>
        </row>
        <row r="5290">
          <cell r="F5290" t="str">
            <v>2100</v>
          </cell>
        </row>
        <row r="5291">
          <cell r="F5291" t="str">
            <v>2100</v>
          </cell>
        </row>
        <row r="5292">
          <cell r="F5292" t="str">
            <v>2100</v>
          </cell>
        </row>
        <row r="5293">
          <cell r="F5293" t="str">
            <v>2100</v>
          </cell>
        </row>
        <row r="5294">
          <cell r="F5294" t="str">
            <v>2100</v>
          </cell>
        </row>
        <row r="5295">
          <cell r="F5295" t="str">
            <v>2100</v>
          </cell>
        </row>
        <row r="5296">
          <cell r="F5296" t="str">
            <v>2100</v>
          </cell>
        </row>
        <row r="5297">
          <cell r="F5297" t="str">
            <v>2100</v>
          </cell>
        </row>
        <row r="5298">
          <cell r="F5298" t="str">
            <v>2100</v>
          </cell>
        </row>
        <row r="5299">
          <cell r="F5299" t="str">
            <v>2100</v>
          </cell>
        </row>
        <row r="5300">
          <cell r="F5300" t="str">
            <v>2100</v>
          </cell>
        </row>
        <row r="5301">
          <cell r="F5301" t="str">
            <v>2100</v>
          </cell>
        </row>
        <row r="5302">
          <cell r="F5302" t="str">
            <v>2100</v>
          </cell>
        </row>
        <row r="5303">
          <cell r="F5303" t="str">
            <v>2100</v>
          </cell>
        </row>
        <row r="5304">
          <cell r="F5304" t="str">
            <v>2100</v>
          </cell>
        </row>
        <row r="5305">
          <cell r="F5305" t="str">
            <v>2100</v>
          </cell>
        </row>
        <row r="5306">
          <cell r="F5306" t="str">
            <v>2100</v>
          </cell>
        </row>
        <row r="5307">
          <cell r="F5307" t="str">
            <v>2100</v>
          </cell>
        </row>
        <row r="5308">
          <cell r="F5308" t="str">
            <v>2100</v>
          </cell>
        </row>
        <row r="5309">
          <cell r="F5309" t="str">
            <v>2100</v>
          </cell>
        </row>
        <row r="5310">
          <cell r="F5310" t="str">
            <v>2100</v>
          </cell>
        </row>
        <row r="5311">
          <cell r="F5311" t="str">
            <v>2100</v>
          </cell>
        </row>
        <row r="5312">
          <cell r="F5312" t="str">
            <v>2100</v>
          </cell>
        </row>
        <row r="5313">
          <cell r="F5313" t="str">
            <v>2100</v>
          </cell>
        </row>
        <row r="5314">
          <cell r="F5314" t="str">
            <v>2100</v>
          </cell>
        </row>
        <row r="5315">
          <cell r="F5315" t="str">
            <v>2100</v>
          </cell>
        </row>
        <row r="5316">
          <cell r="F5316" t="str">
            <v>2100</v>
          </cell>
        </row>
        <row r="5317">
          <cell r="F5317" t="str">
            <v>2100</v>
          </cell>
        </row>
        <row r="5318">
          <cell r="F5318" t="str">
            <v>2100</v>
          </cell>
        </row>
        <row r="5319">
          <cell r="F5319" t="str">
            <v>2100</v>
          </cell>
        </row>
        <row r="5320">
          <cell r="F5320" t="str">
            <v>2100</v>
          </cell>
        </row>
        <row r="5321">
          <cell r="F5321" t="str">
            <v>2100</v>
          </cell>
        </row>
        <row r="5322">
          <cell r="F5322" t="str">
            <v>2100</v>
          </cell>
        </row>
        <row r="5323">
          <cell r="F5323" t="str">
            <v>2100</v>
          </cell>
        </row>
        <row r="5324">
          <cell r="F5324" t="str">
            <v>2100</v>
          </cell>
        </row>
        <row r="5325">
          <cell r="F5325" t="str">
            <v>2100</v>
          </cell>
        </row>
        <row r="5326">
          <cell r="F5326" t="str">
            <v>2100</v>
          </cell>
        </row>
        <row r="5327">
          <cell r="F5327" t="str">
            <v>2100</v>
          </cell>
        </row>
        <row r="5328">
          <cell r="F5328" t="str">
            <v>2100</v>
          </cell>
        </row>
        <row r="5329">
          <cell r="F5329" t="str">
            <v>2100</v>
          </cell>
        </row>
        <row r="5330">
          <cell r="F5330" t="str">
            <v>2100</v>
          </cell>
        </row>
        <row r="5331">
          <cell r="F5331" t="str">
            <v>2100</v>
          </cell>
        </row>
        <row r="5332">
          <cell r="F5332" t="str">
            <v>2100</v>
          </cell>
        </row>
        <row r="5333">
          <cell r="F5333" t="str">
            <v>2100</v>
          </cell>
        </row>
        <row r="5334">
          <cell r="F5334" t="str">
            <v>2100</v>
          </cell>
        </row>
        <row r="5335">
          <cell r="F5335" t="str">
            <v>2100</v>
          </cell>
        </row>
        <row r="5336">
          <cell r="F5336" t="str">
            <v>2100</v>
          </cell>
        </row>
        <row r="5337">
          <cell r="F5337" t="str">
            <v>2100</v>
          </cell>
        </row>
        <row r="5338">
          <cell r="F5338" t="str">
            <v>2100</v>
          </cell>
        </row>
        <row r="5339">
          <cell r="F5339" t="str">
            <v>2100</v>
          </cell>
        </row>
        <row r="5340">
          <cell r="F5340" t="str">
            <v>2100</v>
          </cell>
        </row>
        <row r="5341">
          <cell r="F5341" t="str">
            <v>2100</v>
          </cell>
        </row>
        <row r="5342">
          <cell r="F5342" t="str">
            <v>2100</v>
          </cell>
        </row>
        <row r="5343">
          <cell r="F5343" t="str">
            <v>2100</v>
          </cell>
        </row>
        <row r="5344">
          <cell r="F5344" t="str">
            <v>2100</v>
          </cell>
        </row>
        <row r="5345">
          <cell r="F5345" t="str">
            <v>2100</v>
          </cell>
        </row>
        <row r="5346">
          <cell r="F5346" t="str">
            <v>2100</v>
          </cell>
        </row>
        <row r="5347">
          <cell r="F5347" t="str">
            <v>2100</v>
          </cell>
        </row>
        <row r="5348">
          <cell r="F5348" t="str">
            <v>2100</v>
          </cell>
        </row>
        <row r="5349">
          <cell r="F5349" t="str">
            <v>2100</v>
          </cell>
        </row>
        <row r="5350">
          <cell r="F5350" t="str">
            <v>2100</v>
          </cell>
        </row>
        <row r="5351">
          <cell r="F5351" t="str">
            <v>2100</v>
          </cell>
        </row>
        <row r="5352">
          <cell r="F5352" t="str">
            <v>2100</v>
          </cell>
        </row>
        <row r="5353">
          <cell r="F5353" t="str">
            <v>2100</v>
          </cell>
        </row>
        <row r="5354">
          <cell r="F5354" t="str">
            <v>2100</v>
          </cell>
        </row>
        <row r="5355">
          <cell r="F5355" t="str">
            <v>2100</v>
          </cell>
        </row>
        <row r="5356">
          <cell r="F5356" t="str">
            <v>2100</v>
          </cell>
        </row>
        <row r="5357">
          <cell r="F5357" t="str">
            <v>2100</v>
          </cell>
        </row>
        <row r="5358">
          <cell r="F5358" t="str">
            <v>2100</v>
          </cell>
        </row>
        <row r="5359">
          <cell r="F5359" t="str">
            <v>2100</v>
          </cell>
        </row>
        <row r="5360">
          <cell r="F5360" t="str">
            <v>2100</v>
          </cell>
        </row>
        <row r="5361">
          <cell r="F5361" t="str">
            <v>2100</v>
          </cell>
        </row>
        <row r="5362">
          <cell r="F5362" t="str">
            <v>2100</v>
          </cell>
        </row>
        <row r="5363">
          <cell r="F5363" t="str">
            <v>2100</v>
          </cell>
        </row>
        <row r="5364">
          <cell r="F5364" t="str">
            <v>2100</v>
          </cell>
        </row>
        <row r="5365">
          <cell r="F5365" t="str">
            <v>2100</v>
          </cell>
        </row>
        <row r="5366">
          <cell r="F5366" t="str">
            <v>2100</v>
          </cell>
        </row>
        <row r="5367">
          <cell r="F5367" t="str">
            <v>2100</v>
          </cell>
        </row>
        <row r="5368">
          <cell r="F5368" t="str">
            <v>2100</v>
          </cell>
        </row>
        <row r="5369">
          <cell r="F5369" t="str">
            <v>2100</v>
          </cell>
        </row>
        <row r="5370">
          <cell r="F5370" t="str">
            <v>2100</v>
          </cell>
        </row>
        <row r="5371">
          <cell r="F5371" t="str">
            <v>2100</v>
          </cell>
        </row>
        <row r="5372">
          <cell r="F5372" t="str">
            <v>2100</v>
          </cell>
        </row>
        <row r="5373">
          <cell r="F5373" t="str">
            <v>2100</v>
          </cell>
        </row>
        <row r="5374">
          <cell r="F5374" t="str">
            <v>2100</v>
          </cell>
        </row>
        <row r="5375">
          <cell r="F5375" t="str">
            <v>2100</v>
          </cell>
        </row>
        <row r="5376">
          <cell r="F5376" t="str">
            <v>2100</v>
          </cell>
        </row>
        <row r="5377">
          <cell r="F5377" t="str">
            <v>2100</v>
          </cell>
        </row>
        <row r="5378">
          <cell r="F5378" t="str">
            <v>2100</v>
          </cell>
        </row>
        <row r="5379">
          <cell r="F5379" t="str">
            <v>2100</v>
          </cell>
        </row>
        <row r="5380">
          <cell r="F5380" t="str">
            <v>2100</v>
          </cell>
        </row>
        <row r="5381">
          <cell r="F5381" t="str">
            <v>2100</v>
          </cell>
        </row>
        <row r="5382">
          <cell r="F5382" t="str">
            <v>2100</v>
          </cell>
        </row>
        <row r="5383">
          <cell r="F5383" t="str">
            <v>2100</v>
          </cell>
        </row>
        <row r="5384">
          <cell r="F5384" t="str">
            <v>2100</v>
          </cell>
        </row>
        <row r="5385">
          <cell r="F5385" t="str">
            <v>2100</v>
          </cell>
        </row>
        <row r="5386">
          <cell r="F5386" t="str">
            <v>2100</v>
          </cell>
        </row>
        <row r="5387">
          <cell r="F5387" t="str">
            <v>2100</v>
          </cell>
        </row>
        <row r="5388">
          <cell r="F5388" t="str">
            <v>2100</v>
          </cell>
        </row>
        <row r="5389">
          <cell r="F5389" t="str">
            <v>2100</v>
          </cell>
        </row>
        <row r="5390">
          <cell r="F5390" t="str">
            <v>2100</v>
          </cell>
        </row>
        <row r="5391">
          <cell r="F5391" t="str">
            <v>2100</v>
          </cell>
        </row>
        <row r="5392">
          <cell r="F5392" t="str">
            <v>2100</v>
          </cell>
        </row>
        <row r="5393">
          <cell r="F5393" t="str">
            <v>2100</v>
          </cell>
        </row>
        <row r="5394">
          <cell r="F5394" t="str">
            <v>2100</v>
          </cell>
        </row>
        <row r="5395">
          <cell r="F5395" t="str">
            <v>2100</v>
          </cell>
        </row>
        <row r="5396">
          <cell r="F5396" t="str">
            <v>2100</v>
          </cell>
        </row>
        <row r="5397">
          <cell r="F5397" t="str">
            <v>2100</v>
          </cell>
        </row>
        <row r="5398">
          <cell r="F5398" t="str">
            <v>2100</v>
          </cell>
        </row>
        <row r="5399">
          <cell r="F5399" t="str">
            <v>2100</v>
          </cell>
        </row>
        <row r="5400">
          <cell r="F5400" t="str">
            <v>2100</v>
          </cell>
        </row>
        <row r="5401">
          <cell r="F5401" t="str">
            <v>2100</v>
          </cell>
        </row>
        <row r="5402">
          <cell r="F5402" t="str">
            <v>2100</v>
          </cell>
        </row>
        <row r="5403">
          <cell r="F5403" t="str">
            <v>2100</v>
          </cell>
        </row>
        <row r="5404">
          <cell r="F5404" t="str">
            <v>2100</v>
          </cell>
        </row>
        <row r="5405">
          <cell r="F5405" t="str">
            <v>2100</v>
          </cell>
        </row>
        <row r="5406">
          <cell r="F5406" t="str">
            <v>2100</v>
          </cell>
        </row>
        <row r="5407">
          <cell r="F5407" t="str">
            <v>2100</v>
          </cell>
        </row>
        <row r="5408">
          <cell r="F5408" t="str">
            <v>2100</v>
          </cell>
        </row>
        <row r="5409">
          <cell r="F5409" t="str">
            <v>2100</v>
          </cell>
        </row>
        <row r="5410">
          <cell r="F5410" t="str">
            <v>2100</v>
          </cell>
        </row>
        <row r="5411">
          <cell r="F5411" t="str">
            <v>2100</v>
          </cell>
        </row>
        <row r="5412">
          <cell r="F5412" t="str">
            <v>2100</v>
          </cell>
        </row>
        <row r="5413">
          <cell r="F5413" t="str">
            <v>2100</v>
          </cell>
        </row>
        <row r="5414">
          <cell r="F5414" t="str">
            <v>2100</v>
          </cell>
        </row>
        <row r="5415">
          <cell r="F5415" t="str">
            <v>2100</v>
          </cell>
        </row>
        <row r="5416">
          <cell r="F5416" t="str">
            <v>2100</v>
          </cell>
        </row>
        <row r="5417">
          <cell r="F5417" t="str">
            <v>2100</v>
          </cell>
        </row>
        <row r="5418">
          <cell r="F5418" t="str">
            <v>2100</v>
          </cell>
        </row>
        <row r="5419">
          <cell r="F5419" t="str">
            <v>2100</v>
          </cell>
        </row>
        <row r="5420">
          <cell r="F5420" t="str">
            <v>2100</v>
          </cell>
        </row>
        <row r="5421">
          <cell r="F5421" t="str">
            <v>2100</v>
          </cell>
        </row>
        <row r="5422">
          <cell r="F5422" t="str">
            <v>2100</v>
          </cell>
        </row>
        <row r="5423">
          <cell r="F5423" t="str">
            <v>2100</v>
          </cell>
        </row>
        <row r="5424">
          <cell r="F5424" t="str">
            <v>2100</v>
          </cell>
        </row>
        <row r="5425">
          <cell r="F5425" t="str">
            <v>2100</v>
          </cell>
        </row>
        <row r="5426">
          <cell r="F5426" t="str">
            <v>2100</v>
          </cell>
        </row>
        <row r="5427">
          <cell r="F5427" t="str">
            <v>2100</v>
          </cell>
        </row>
        <row r="5428">
          <cell r="F5428" t="str">
            <v>2100</v>
          </cell>
        </row>
        <row r="5429">
          <cell r="F5429" t="str">
            <v>2100</v>
          </cell>
        </row>
        <row r="5430">
          <cell r="F5430" t="str">
            <v>2100</v>
          </cell>
        </row>
        <row r="5431">
          <cell r="F5431" t="str">
            <v>2100</v>
          </cell>
        </row>
        <row r="5432">
          <cell r="F5432" t="str">
            <v>2100</v>
          </cell>
        </row>
        <row r="5433">
          <cell r="F5433" t="str">
            <v>2100</v>
          </cell>
        </row>
        <row r="5434">
          <cell r="F5434" t="str">
            <v>2100</v>
          </cell>
        </row>
        <row r="5435">
          <cell r="F5435" t="str">
            <v>2100</v>
          </cell>
        </row>
        <row r="5436">
          <cell r="F5436" t="str">
            <v>2100</v>
          </cell>
        </row>
        <row r="5437">
          <cell r="F5437" t="str">
            <v>2100</v>
          </cell>
        </row>
        <row r="5438">
          <cell r="F5438" t="str">
            <v>2100</v>
          </cell>
        </row>
        <row r="5439">
          <cell r="F5439" t="str">
            <v>2100</v>
          </cell>
        </row>
        <row r="5440">
          <cell r="F5440" t="str">
            <v>2100</v>
          </cell>
        </row>
        <row r="5441">
          <cell r="F5441" t="str">
            <v>2100</v>
          </cell>
        </row>
        <row r="5442">
          <cell r="F5442" t="str">
            <v>2100</v>
          </cell>
        </row>
        <row r="5443">
          <cell r="F5443" t="str">
            <v>2100</v>
          </cell>
        </row>
        <row r="5444">
          <cell r="F5444" t="str">
            <v>2100</v>
          </cell>
        </row>
        <row r="5445">
          <cell r="F5445" t="str">
            <v>2100</v>
          </cell>
        </row>
        <row r="5446">
          <cell r="F5446" t="str">
            <v>2100</v>
          </cell>
        </row>
        <row r="5447">
          <cell r="F5447" t="str">
            <v>2100</v>
          </cell>
        </row>
        <row r="5448">
          <cell r="F5448" t="str">
            <v>2100</v>
          </cell>
        </row>
        <row r="5449">
          <cell r="F5449" t="str">
            <v>2100</v>
          </cell>
        </row>
        <row r="5450">
          <cell r="F5450" t="str">
            <v>2100</v>
          </cell>
        </row>
        <row r="5451">
          <cell r="F5451" t="str">
            <v>2100</v>
          </cell>
        </row>
        <row r="5452">
          <cell r="F5452" t="str">
            <v>2100</v>
          </cell>
        </row>
        <row r="5453">
          <cell r="F5453" t="str">
            <v>2100</v>
          </cell>
        </row>
        <row r="5454">
          <cell r="F5454" t="str">
            <v>2100</v>
          </cell>
        </row>
        <row r="5455">
          <cell r="F5455" t="str">
            <v>2100</v>
          </cell>
        </row>
        <row r="5456">
          <cell r="F5456" t="str">
            <v>2100</v>
          </cell>
        </row>
        <row r="5457">
          <cell r="F5457" t="str">
            <v>2100</v>
          </cell>
        </row>
        <row r="5458">
          <cell r="F5458" t="str">
            <v>2100</v>
          </cell>
        </row>
        <row r="5459">
          <cell r="F5459" t="str">
            <v>2100</v>
          </cell>
        </row>
        <row r="5460">
          <cell r="F5460" t="str">
            <v>2100</v>
          </cell>
        </row>
        <row r="5461">
          <cell r="F5461" t="str">
            <v>2100</v>
          </cell>
        </row>
        <row r="5462">
          <cell r="F5462" t="str">
            <v>2100</v>
          </cell>
        </row>
        <row r="5463">
          <cell r="F5463" t="str">
            <v>3100</v>
          </cell>
        </row>
        <row r="5464">
          <cell r="F5464" t="str">
            <v>3100</v>
          </cell>
        </row>
        <row r="5465">
          <cell r="F5465" t="str">
            <v>3100</v>
          </cell>
        </row>
        <row r="5466">
          <cell r="F5466" t="str">
            <v>3100</v>
          </cell>
        </row>
        <row r="5467">
          <cell r="F5467" t="str">
            <v>3100</v>
          </cell>
        </row>
        <row r="5468">
          <cell r="F5468" t="str">
            <v>3100</v>
          </cell>
        </row>
        <row r="5469">
          <cell r="F5469" t="str">
            <v>3100</v>
          </cell>
        </row>
        <row r="5470">
          <cell r="F5470" t="str">
            <v>3100</v>
          </cell>
        </row>
        <row r="5471">
          <cell r="F5471" t="str">
            <v>3100</v>
          </cell>
        </row>
        <row r="5472">
          <cell r="F5472" t="str">
            <v>3100</v>
          </cell>
        </row>
        <row r="5473">
          <cell r="F5473" t="str">
            <v>3100</v>
          </cell>
        </row>
        <row r="5474">
          <cell r="F5474" t="str">
            <v>3100</v>
          </cell>
        </row>
        <row r="5475">
          <cell r="F5475" t="str">
            <v>3100</v>
          </cell>
        </row>
        <row r="5476">
          <cell r="F5476" t="str">
            <v>3100</v>
          </cell>
        </row>
        <row r="5477">
          <cell r="F5477" t="str">
            <v>3100</v>
          </cell>
        </row>
        <row r="5478">
          <cell r="F5478" t="str">
            <v>3100</v>
          </cell>
        </row>
        <row r="5479">
          <cell r="F5479" t="str">
            <v>3100</v>
          </cell>
        </row>
        <row r="5480">
          <cell r="F5480" t="str">
            <v>3100</v>
          </cell>
        </row>
        <row r="5481">
          <cell r="F5481" t="str">
            <v>3100</v>
          </cell>
        </row>
        <row r="5482">
          <cell r="F5482" t="str">
            <v>3100</v>
          </cell>
        </row>
        <row r="5483">
          <cell r="F5483" t="str">
            <v>3100</v>
          </cell>
        </row>
        <row r="5484">
          <cell r="F5484" t="str">
            <v>3100</v>
          </cell>
        </row>
        <row r="5485">
          <cell r="F5485" t="str">
            <v>3100</v>
          </cell>
        </row>
        <row r="5486">
          <cell r="F5486" t="str">
            <v>3100</v>
          </cell>
        </row>
        <row r="5487">
          <cell r="F5487" t="str">
            <v>3100</v>
          </cell>
        </row>
        <row r="5488">
          <cell r="F5488" t="str">
            <v>3100</v>
          </cell>
        </row>
        <row r="5489">
          <cell r="F5489" t="str">
            <v>3100</v>
          </cell>
        </row>
        <row r="5490">
          <cell r="F5490" t="str">
            <v>3100</v>
          </cell>
        </row>
        <row r="5491">
          <cell r="F5491" t="str">
            <v>3100</v>
          </cell>
        </row>
        <row r="5492">
          <cell r="F5492" t="str">
            <v>3100</v>
          </cell>
        </row>
        <row r="5493">
          <cell r="F5493" t="str">
            <v>3100</v>
          </cell>
        </row>
        <row r="5494">
          <cell r="F5494" t="str">
            <v>3100</v>
          </cell>
        </row>
        <row r="5495">
          <cell r="F5495" t="str">
            <v>3100</v>
          </cell>
        </row>
        <row r="5496">
          <cell r="F5496" t="str">
            <v>3100</v>
          </cell>
        </row>
        <row r="5497">
          <cell r="F5497" t="str">
            <v>3100</v>
          </cell>
        </row>
        <row r="5498">
          <cell r="F5498" t="str">
            <v>3100</v>
          </cell>
        </row>
        <row r="5499">
          <cell r="F5499" t="str">
            <v>1070</v>
          </cell>
        </row>
        <row r="5500">
          <cell r="F5500" t="str">
            <v>3100</v>
          </cell>
        </row>
        <row r="5501">
          <cell r="F5501" t="str">
            <v>3100</v>
          </cell>
        </row>
        <row r="5502">
          <cell r="F5502" t="str">
            <v>3100</v>
          </cell>
        </row>
        <row r="5503">
          <cell r="F5503" t="str">
            <v>3100</v>
          </cell>
        </row>
        <row r="5504">
          <cell r="F5504" t="str">
            <v>3100</v>
          </cell>
        </row>
        <row r="5505">
          <cell r="F5505" t="str">
            <v>3100</v>
          </cell>
        </row>
        <row r="5506">
          <cell r="F5506" t="str">
            <v>3100</v>
          </cell>
        </row>
        <row r="5507">
          <cell r="F5507" t="str">
            <v>3100</v>
          </cell>
        </row>
        <row r="5508">
          <cell r="F5508" t="str">
            <v>3100</v>
          </cell>
        </row>
        <row r="5509">
          <cell r="F5509" t="str">
            <v>3100</v>
          </cell>
        </row>
        <row r="5510">
          <cell r="F5510" t="str">
            <v>3100</v>
          </cell>
        </row>
        <row r="5511">
          <cell r="F5511" t="str">
            <v>3100</v>
          </cell>
        </row>
        <row r="5512">
          <cell r="F5512" t="str">
            <v>3100</v>
          </cell>
        </row>
        <row r="5513">
          <cell r="F5513" t="str">
            <v>3100</v>
          </cell>
        </row>
        <row r="5514">
          <cell r="F5514" t="str">
            <v>3100</v>
          </cell>
        </row>
        <row r="5515">
          <cell r="F5515" t="str">
            <v>3100</v>
          </cell>
        </row>
        <row r="5516">
          <cell r="F5516" t="str">
            <v>3100</v>
          </cell>
        </row>
        <row r="5517">
          <cell r="F5517" t="str">
            <v>3100</v>
          </cell>
        </row>
        <row r="5518">
          <cell r="F5518" t="str">
            <v>3100</v>
          </cell>
        </row>
        <row r="5519">
          <cell r="F5519" t="str">
            <v>3100</v>
          </cell>
        </row>
        <row r="5520">
          <cell r="F5520" t="str">
            <v>3100</v>
          </cell>
        </row>
        <row r="5521">
          <cell r="F5521" t="str">
            <v>3100</v>
          </cell>
        </row>
        <row r="5522">
          <cell r="F5522" t="str">
            <v>3100</v>
          </cell>
        </row>
        <row r="5523">
          <cell r="F5523" t="str">
            <v>3100</v>
          </cell>
        </row>
        <row r="5524">
          <cell r="F5524" t="str">
            <v>3100</v>
          </cell>
        </row>
        <row r="5525">
          <cell r="F5525" t="str">
            <v>3100</v>
          </cell>
        </row>
        <row r="5526">
          <cell r="F5526" t="str">
            <v>3100</v>
          </cell>
        </row>
        <row r="5527">
          <cell r="F5527" t="str">
            <v>3100</v>
          </cell>
        </row>
        <row r="5528">
          <cell r="F5528" t="str">
            <v>3100</v>
          </cell>
        </row>
        <row r="5529">
          <cell r="F5529" t="str">
            <v>3100</v>
          </cell>
        </row>
        <row r="5530">
          <cell r="F5530" t="str">
            <v>3100</v>
          </cell>
        </row>
        <row r="5531">
          <cell r="F5531" t="str">
            <v>3100</v>
          </cell>
        </row>
        <row r="5532">
          <cell r="F5532" t="str">
            <v>3100</v>
          </cell>
        </row>
        <row r="5533">
          <cell r="F5533" t="str">
            <v>3100</v>
          </cell>
        </row>
        <row r="5534">
          <cell r="F5534" t="str">
            <v>3100</v>
          </cell>
        </row>
        <row r="5535">
          <cell r="F5535" t="str">
            <v>3100</v>
          </cell>
        </row>
        <row r="5536">
          <cell r="F5536" t="str">
            <v>3100</v>
          </cell>
        </row>
        <row r="5537">
          <cell r="F5537" t="str">
            <v>3100</v>
          </cell>
        </row>
        <row r="5538">
          <cell r="F5538" t="str">
            <v>3100</v>
          </cell>
        </row>
        <row r="5539">
          <cell r="F5539" t="str">
            <v>3100</v>
          </cell>
        </row>
        <row r="5540">
          <cell r="F5540" t="str">
            <v>3100</v>
          </cell>
        </row>
        <row r="5541">
          <cell r="F5541" t="str">
            <v>3100</v>
          </cell>
        </row>
        <row r="5542">
          <cell r="F5542" t="str">
            <v>3100</v>
          </cell>
        </row>
        <row r="5543">
          <cell r="F5543" t="str">
            <v>3100</v>
          </cell>
        </row>
        <row r="5544">
          <cell r="F5544" t="str">
            <v>3100</v>
          </cell>
        </row>
        <row r="5545">
          <cell r="F5545" t="str">
            <v>3100</v>
          </cell>
        </row>
        <row r="5546">
          <cell r="F5546" t="str">
            <v>3100</v>
          </cell>
        </row>
        <row r="5547">
          <cell r="F5547" t="str">
            <v>3100</v>
          </cell>
        </row>
        <row r="5548">
          <cell r="F5548" t="str">
            <v>3100</v>
          </cell>
        </row>
        <row r="5549">
          <cell r="F5549" t="str">
            <v>3100</v>
          </cell>
        </row>
        <row r="5550">
          <cell r="F5550" t="str">
            <v>3100</v>
          </cell>
        </row>
        <row r="5551">
          <cell r="F5551" t="str">
            <v>3100</v>
          </cell>
        </row>
        <row r="5552">
          <cell r="F5552" t="str">
            <v>3100</v>
          </cell>
        </row>
        <row r="5553">
          <cell r="F5553" t="str">
            <v>3100</v>
          </cell>
        </row>
        <row r="5554">
          <cell r="F5554" t="str">
            <v>3100</v>
          </cell>
        </row>
        <row r="5555">
          <cell r="F5555" t="str">
            <v>3100</v>
          </cell>
        </row>
        <row r="5556">
          <cell r="F5556" t="str">
            <v>3100</v>
          </cell>
        </row>
        <row r="5557">
          <cell r="F5557" t="str">
            <v>3100</v>
          </cell>
        </row>
        <row r="5558">
          <cell r="F5558" t="str">
            <v>3100</v>
          </cell>
        </row>
        <row r="5559">
          <cell r="F5559" t="str">
            <v>3100</v>
          </cell>
        </row>
        <row r="5560">
          <cell r="F5560" t="str">
            <v>3100</v>
          </cell>
        </row>
        <row r="5561">
          <cell r="F5561" t="str">
            <v>3100</v>
          </cell>
        </row>
        <row r="5562">
          <cell r="F5562" t="str">
            <v>3100</v>
          </cell>
        </row>
        <row r="5563">
          <cell r="F5563" t="str">
            <v>3100</v>
          </cell>
        </row>
        <row r="5564">
          <cell r="F5564" t="str">
            <v>3100</v>
          </cell>
        </row>
        <row r="5565">
          <cell r="F5565" t="str">
            <v>3100</v>
          </cell>
        </row>
        <row r="5566">
          <cell r="F5566" t="str">
            <v>3100</v>
          </cell>
        </row>
        <row r="5567">
          <cell r="F5567" t="str">
            <v>3100</v>
          </cell>
        </row>
        <row r="5568">
          <cell r="F5568" t="str">
            <v>3100</v>
          </cell>
        </row>
        <row r="5569">
          <cell r="F5569" t="str">
            <v>3100</v>
          </cell>
        </row>
        <row r="5570">
          <cell r="F5570" t="str">
            <v>3100</v>
          </cell>
        </row>
        <row r="5571">
          <cell r="F5571" t="str">
            <v>3100</v>
          </cell>
        </row>
        <row r="5572">
          <cell r="F5572" t="str">
            <v>3100</v>
          </cell>
        </row>
        <row r="5573">
          <cell r="F5573" t="str">
            <v>3100</v>
          </cell>
        </row>
        <row r="5574">
          <cell r="F5574" t="str">
            <v>3100</v>
          </cell>
        </row>
        <row r="5575">
          <cell r="F5575" t="str">
            <v>3100</v>
          </cell>
        </row>
        <row r="5576">
          <cell r="F5576" t="str">
            <v>3100</v>
          </cell>
        </row>
        <row r="5577">
          <cell r="F5577" t="str">
            <v>3100</v>
          </cell>
        </row>
        <row r="5578">
          <cell r="F5578" t="str">
            <v>3100</v>
          </cell>
        </row>
        <row r="5579">
          <cell r="F5579" t="str">
            <v>3100</v>
          </cell>
        </row>
        <row r="5580">
          <cell r="F5580" t="str">
            <v>3100</v>
          </cell>
        </row>
        <row r="5581">
          <cell r="F5581" t="str">
            <v>3100</v>
          </cell>
        </row>
        <row r="5582">
          <cell r="F5582" t="str">
            <v>3100</v>
          </cell>
        </row>
        <row r="5583">
          <cell r="F5583" t="str">
            <v>3100</v>
          </cell>
        </row>
        <row r="5584">
          <cell r="F5584" t="str">
            <v>3100</v>
          </cell>
        </row>
        <row r="5585">
          <cell r="F5585" t="str">
            <v>3100</v>
          </cell>
        </row>
        <row r="5586">
          <cell r="F5586" t="str">
            <v>3100</v>
          </cell>
        </row>
        <row r="5587">
          <cell r="F5587" t="str">
            <v>3100</v>
          </cell>
        </row>
        <row r="5588">
          <cell r="F5588" t="str">
            <v>3100</v>
          </cell>
        </row>
        <row r="5589">
          <cell r="F5589" t="str">
            <v>3100</v>
          </cell>
        </row>
        <row r="5590">
          <cell r="F5590" t="str">
            <v>3100</v>
          </cell>
        </row>
        <row r="5591">
          <cell r="F5591" t="str">
            <v>3100</v>
          </cell>
        </row>
        <row r="5592">
          <cell r="F5592" t="str">
            <v>3100</v>
          </cell>
        </row>
        <row r="5593">
          <cell r="F5593" t="str">
            <v>3100</v>
          </cell>
        </row>
        <row r="5594">
          <cell r="F5594" t="str">
            <v>3100</v>
          </cell>
        </row>
        <row r="5595">
          <cell r="F5595" t="str">
            <v>3100</v>
          </cell>
        </row>
        <row r="5596">
          <cell r="F5596" t="str">
            <v>3100</v>
          </cell>
        </row>
        <row r="5597">
          <cell r="F5597" t="str">
            <v>3100</v>
          </cell>
        </row>
        <row r="5598">
          <cell r="F5598" t="str">
            <v>3100</v>
          </cell>
        </row>
        <row r="5599">
          <cell r="F5599" t="str">
            <v>3100</v>
          </cell>
        </row>
        <row r="5600">
          <cell r="F5600" t="str">
            <v>3100</v>
          </cell>
        </row>
        <row r="5601">
          <cell r="F5601" t="str">
            <v>3100</v>
          </cell>
        </row>
        <row r="5602">
          <cell r="F5602" t="str">
            <v>3100</v>
          </cell>
        </row>
        <row r="5603">
          <cell r="F5603" t="str">
            <v>3100</v>
          </cell>
        </row>
        <row r="5604">
          <cell r="F5604" t="str">
            <v>3100</v>
          </cell>
        </row>
        <row r="5605">
          <cell r="F5605" t="str">
            <v>3100</v>
          </cell>
        </row>
        <row r="5606">
          <cell r="F5606" t="str">
            <v>3100</v>
          </cell>
        </row>
        <row r="5607">
          <cell r="F5607" t="str">
            <v>3100</v>
          </cell>
        </row>
        <row r="5608">
          <cell r="F5608" t="str">
            <v>3100</v>
          </cell>
        </row>
        <row r="5609">
          <cell r="F5609" t="str">
            <v>3100</v>
          </cell>
        </row>
        <row r="5610">
          <cell r="F5610" t="str">
            <v>3100</v>
          </cell>
        </row>
        <row r="5611">
          <cell r="F5611" t="str">
            <v>3100</v>
          </cell>
        </row>
        <row r="5612">
          <cell r="F5612" t="str">
            <v>3100</v>
          </cell>
        </row>
        <row r="5613">
          <cell r="F5613" t="str">
            <v>3100</v>
          </cell>
        </row>
        <row r="5614">
          <cell r="F5614" t="str">
            <v>3100</v>
          </cell>
        </row>
        <row r="5615">
          <cell r="F5615" t="str">
            <v>3100</v>
          </cell>
        </row>
        <row r="5616">
          <cell r="F5616" t="str">
            <v>3100</v>
          </cell>
        </row>
        <row r="5617">
          <cell r="F5617" t="str">
            <v>3100</v>
          </cell>
        </row>
        <row r="5618">
          <cell r="F5618" t="str">
            <v>3100</v>
          </cell>
        </row>
        <row r="5619">
          <cell r="F5619" t="str">
            <v>3100</v>
          </cell>
        </row>
        <row r="5620">
          <cell r="F5620" t="str">
            <v>3100</v>
          </cell>
        </row>
        <row r="5621">
          <cell r="F5621" t="str">
            <v>3100</v>
          </cell>
        </row>
        <row r="5622">
          <cell r="F5622" t="str">
            <v>3100</v>
          </cell>
        </row>
        <row r="5623">
          <cell r="F5623" t="str">
            <v>3100</v>
          </cell>
        </row>
        <row r="5624">
          <cell r="F5624" t="str">
            <v>3100</v>
          </cell>
        </row>
        <row r="5625">
          <cell r="F5625" t="str">
            <v>3100</v>
          </cell>
        </row>
        <row r="5626">
          <cell r="F5626" t="str">
            <v>3100</v>
          </cell>
        </row>
        <row r="5627">
          <cell r="F5627" t="str">
            <v>3100</v>
          </cell>
        </row>
        <row r="5628">
          <cell r="F5628" t="str">
            <v>3100</v>
          </cell>
        </row>
        <row r="5629">
          <cell r="F5629" t="str">
            <v>3100</v>
          </cell>
        </row>
        <row r="5630">
          <cell r="F5630" t="str">
            <v>3100</v>
          </cell>
        </row>
        <row r="5631">
          <cell r="F5631" t="str">
            <v>3100</v>
          </cell>
        </row>
        <row r="5632">
          <cell r="F5632" t="str">
            <v>3100</v>
          </cell>
        </row>
        <row r="5633">
          <cell r="F5633" t="str">
            <v>3100</v>
          </cell>
        </row>
        <row r="5634">
          <cell r="F5634" t="str">
            <v>3100</v>
          </cell>
        </row>
        <row r="5635">
          <cell r="F5635" t="str">
            <v>3100</v>
          </cell>
        </row>
        <row r="5636">
          <cell r="F5636" t="str">
            <v>3100</v>
          </cell>
        </row>
        <row r="5637">
          <cell r="F5637" t="str">
            <v>3100</v>
          </cell>
        </row>
        <row r="5638">
          <cell r="F5638" t="str">
            <v>3100</v>
          </cell>
        </row>
        <row r="5639">
          <cell r="F5639" t="str">
            <v>3100</v>
          </cell>
        </row>
        <row r="5640">
          <cell r="F5640" t="str">
            <v>3100</v>
          </cell>
        </row>
        <row r="5641">
          <cell r="F5641" t="str">
            <v>3100</v>
          </cell>
        </row>
        <row r="5642">
          <cell r="F5642" t="str">
            <v>3100</v>
          </cell>
        </row>
        <row r="5643">
          <cell r="F5643" t="str">
            <v>3100</v>
          </cell>
        </row>
        <row r="5644">
          <cell r="F5644" t="str">
            <v>3100</v>
          </cell>
        </row>
        <row r="5645">
          <cell r="F5645" t="str">
            <v>3100</v>
          </cell>
        </row>
        <row r="5646">
          <cell r="F5646" t="str">
            <v>3100</v>
          </cell>
        </row>
        <row r="5647">
          <cell r="F5647" t="str">
            <v>3100</v>
          </cell>
        </row>
        <row r="5648">
          <cell r="F5648" t="str">
            <v>3100</v>
          </cell>
        </row>
        <row r="5649">
          <cell r="F5649" t="str">
            <v>3100</v>
          </cell>
        </row>
        <row r="5650">
          <cell r="F5650" t="str">
            <v>3100</v>
          </cell>
        </row>
        <row r="5651">
          <cell r="F5651" t="str">
            <v>3100</v>
          </cell>
        </row>
        <row r="5652">
          <cell r="F5652" t="str">
            <v>3100</v>
          </cell>
        </row>
        <row r="5653">
          <cell r="F5653" t="str">
            <v>3100</v>
          </cell>
        </row>
        <row r="5654">
          <cell r="F5654" t="str">
            <v>3100</v>
          </cell>
        </row>
        <row r="5655">
          <cell r="F5655" t="str">
            <v>3100</v>
          </cell>
        </row>
        <row r="5656">
          <cell r="F5656" t="str">
            <v>3100</v>
          </cell>
        </row>
        <row r="5657">
          <cell r="F5657" t="str">
            <v>3100</v>
          </cell>
        </row>
        <row r="5658">
          <cell r="F5658" t="str">
            <v>3100</v>
          </cell>
        </row>
        <row r="5659">
          <cell r="F5659" t="str">
            <v>3100</v>
          </cell>
        </row>
        <row r="5660">
          <cell r="F5660" t="str">
            <v>3100</v>
          </cell>
        </row>
        <row r="5661">
          <cell r="F5661" t="str">
            <v>3100</v>
          </cell>
        </row>
        <row r="5662">
          <cell r="F5662" t="str">
            <v>3100</v>
          </cell>
        </row>
        <row r="5663">
          <cell r="F5663" t="str">
            <v>3100</v>
          </cell>
        </row>
        <row r="5664">
          <cell r="F5664" t="str">
            <v>3100</v>
          </cell>
        </row>
        <row r="5665">
          <cell r="F5665" t="str">
            <v>3100</v>
          </cell>
        </row>
        <row r="5666">
          <cell r="F5666" t="str">
            <v>3100</v>
          </cell>
        </row>
        <row r="5667">
          <cell r="F5667" t="str">
            <v>3100</v>
          </cell>
        </row>
        <row r="5668">
          <cell r="F5668" t="str">
            <v>3100</v>
          </cell>
        </row>
        <row r="5669">
          <cell r="F5669" t="str">
            <v>3100</v>
          </cell>
        </row>
        <row r="5670">
          <cell r="F5670" t="str">
            <v>3100</v>
          </cell>
        </row>
        <row r="5671">
          <cell r="F5671" t="str">
            <v>3100</v>
          </cell>
        </row>
        <row r="5672">
          <cell r="F5672" t="str">
            <v>3100</v>
          </cell>
        </row>
        <row r="5673">
          <cell r="F5673" t="str">
            <v>3100</v>
          </cell>
        </row>
        <row r="5674">
          <cell r="F5674" t="str">
            <v>3100</v>
          </cell>
        </row>
        <row r="5675">
          <cell r="F5675" t="str">
            <v>3100</v>
          </cell>
        </row>
        <row r="5676">
          <cell r="F5676" t="str">
            <v>3100</v>
          </cell>
        </row>
        <row r="5677">
          <cell r="F5677" t="str">
            <v>3100</v>
          </cell>
        </row>
        <row r="5678">
          <cell r="F5678" t="str">
            <v>3100</v>
          </cell>
        </row>
        <row r="5679">
          <cell r="F5679" t="str">
            <v>3100</v>
          </cell>
        </row>
        <row r="5680">
          <cell r="F5680" t="str">
            <v>3100</v>
          </cell>
        </row>
        <row r="5681">
          <cell r="F5681" t="str">
            <v>3100</v>
          </cell>
        </row>
        <row r="5682">
          <cell r="F5682" t="str">
            <v>3100</v>
          </cell>
        </row>
        <row r="5683">
          <cell r="F5683" t="str">
            <v>3100</v>
          </cell>
        </row>
        <row r="5684">
          <cell r="F5684" t="str">
            <v>3100</v>
          </cell>
        </row>
        <row r="5685">
          <cell r="F5685" t="str">
            <v>3100</v>
          </cell>
        </row>
        <row r="5686">
          <cell r="F5686" t="str">
            <v>3100</v>
          </cell>
        </row>
        <row r="5687">
          <cell r="F5687" t="str">
            <v>3100</v>
          </cell>
        </row>
        <row r="5688">
          <cell r="F5688" t="str">
            <v>3100</v>
          </cell>
        </row>
        <row r="5689">
          <cell r="F5689" t="str">
            <v>3100</v>
          </cell>
        </row>
        <row r="5690">
          <cell r="F5690" t="str">
            <v>3100</v>
          </cell>
        </row>
        <row r="5691">
          <cell r="F5691" t="str">
            <v>3100</v>
          </cell>
        </row>
        <row r="5692">
          <cell r="F5692" t="str">
            <v>3100</v>
          </cell>
        </row>
        <row r="5693">
          <cell r="F5693" t="str">
            <v>3100</v>
          </cell>
        </row>
        <row r="5694">
          <cell r="F5694" t="str">
            <v>3100</v>
          </cell>
        </row>
        <row r="5695">
          <cell r="F5695" t="str">
            <v>3100</v>
          </cell>
        </row>
        <row r="5696">
          <cell r="F5696" t="str">
            <v>3100</v>
          </cell>
        </row>
        <row r="5697">
          <cell r="F5697" t="str">
            <v>3100</v>
          </cell>
        </row>
        <row r="5698">
          <cell r="F5698" t="str">
            <v>3100</v>
          </cell>
        </row>
        <row r="5699">
          <cell r="F5699" t="str">
            <v>3100</v>
          </cell>
        </row>
        <row r="5700">
          <cell r="F5700" t="str">
            <v>3100</v>
          </cell>
        </row>
        <row r="5701">
          <cell r="F5701" t="str">
            <v>3100</v>
          </cell>
        </row>
        <row r="5702">
          <cell r="F5702" t="str">
            <v>3100</v>
          </cell>
        </row>
        <row r="5703">
          <cell r="F5703" t="str">
            <v>3100</v>
          </cell>
        </row>
        <row r="5704">
          <cell r="F5704" t="str">
            <v>3100</v>
          </cell>
        </row>
        <row r="5705">
          <cell r="F5705" t="str">
            <v>3100</v>
          </cell>
        </row>
        <row r="5706">
          <cell r="F5706" t="str">
            <v>3100</v>
          </cell>
        </row>
        <row r="5707">
          <cell r="F5707" t="str">
            <v>3100</v>
          </cell>
        </row>
        <row r="5708">
          <cell r="F5708" t="str">
            <v>3100</v>
          </cell>
        </row>
        <row r="5709">
          <cell r="F5709" t="str">
            <v>3100</v>
          </cell>
        </row>
        <row r="5710">
          <cell r="F5710" t="str">
            <v>3100</v>
          </cell>
        </row>
        <row r="5711">
          <cell r="F5711" t="str">
            <v>3100</v>
          </cell>
        </row>
        <row r="5712">
          <cell r="F5712" t="str">
            <v>3100</v>
          </cell>
        </row>
        <row r="5713">
          <cell r="F5713" t="str">
            <v>3100</v>
          </cell>
        </row>
        <row r="5714">
          <cell r="F5714" t="str">
            <v>3100</v>
          </cell>
        </row>
        <row r="5715">
          <cell r="F5715" t="str">
            <v>3100</v>
          </cell>
        </row>
        <row r="5716">
          <cell r="F5716" t="str">
            <v>3100</v>
          </cell>
        </row>
        <row r="5717">
          <cell r="F5717" t="str">
            <v>3100</v>
          </cell>
        </row>
        <row r="5718">
          <cell r="F5718" t="str">
            <v>3100</v>
          </cell>
        </row>
        <row r="5719">
          <cell r="F5719" t="str">
            <v>3100</v>
          </cell>
        </row>
        <row r="5720">
          <cell r="F5720" t="str">
            <v>3100</v>
          </cell>
        </row>
        <row r="5721">
          <cell r="F5721" t="str">
            <v>3100</v>
          </cell>
        </row>
        <row r="5722">
          <cell r="F5722" t="str">
            <v>3100</v>
          </cell>
        </row>
        <row r="5723">
          <cell r="F5723" t="str">
            <v>3100</v>
          </cell>
        </row>
        <row r="5724">
          <cell r="F5724" t="str">
            <v>3100</v>
          </cell>
        </row>
        <row r="5725">
          <cell r="F5725" t="str">
            <v>3100</v>
          </cell>
        </row>
        <row r="5726">
          <cell r="F5726" t="str">
            <v>3100</v>
          </cell>
        </row>
        <row r="5727">
          <cell r="F5727" t="str">
            <v>3100</v>
          </cell>
        </row>
        <row r="5728">
          <cell r="F5728" t="str">
            <v>3100</v>
          </cell>
        </row>
        <row r="5729">
          <cell r="F5729" t="str">
            <v>3100</v>
          </cell>
        </row>
        <row r="5730">
          <cell r="F5730" t="str">
            <v>3100</v>
          </cell>
        </row>
        <row r="5731">
          <cell r="F5731" t="str">
            <v>3100</v>
          </cell>
        </row>
        <row r="5732">
          <cell r="F5732" t="str">
            <v>3100</v>
          </cell>
        </row>
        <row r="5733">
          <cell r="F5733" t="str">
            <v>3100</v>
          </cell>
        </row>
        <row r="5734">
          <cell r="F5734" t="str">
            <v>3100</v>
          </cell>
        </row>
        <row r="5735">
          <cell r="F5735" t="str">
            <v>3100</v>
          </cell>
        </row>
        <row r="5736">
          <cell r="F5736" t="str">
            <v>3100</v>
          </cell>
        </row>
        <row r="5737">
          <cell r="F5737" t="str">
            <v>3100</v>
          </cell>
        </row>
        <row r="5738">
          <cell r="F5738" t="str">
            <v>3100</v>
          </cell>
        </row>
        <row r="5739">
          <cell r="F5739" t="str">
            <v>3100</v>
          </cell>
        </row>
        <row r="5740">
          <cell r="F5740" t="str">
            <v>3100</v>
          </cell>
        </row>
        <row r="5741">
          <cell r="F5741" t="str">
            <v>3100</v>
          </cell>
        </row>
        <row r="5742">
          <cell r="F5742" t="str">
            <v>3100</v>
          </cell>
        </row>
        <row r="5743">
          <cell r="F5743" t="str">
            <v>3100</v>
          </cell>
        </row>
        <row r="5744">
          <cell r="F5744" t="str">
            <v>3100</v>
          </cell>
        </row>
        <row r="5745">
          <cell r="F5745" t="str">
            <v>3100</v>
          </cell>
        </row>
        <row r="5746">
          <cell r="F5746" t="str">
            <v>3100</v>
          </cell>
        </row>
        <row r="5747">
          <cell r="F5747" t="str">
            <v>3100</v>
          </cell>
        </row>
        <row r="5748">
          <cell r="F5748" t="str">
            <v>3100</v>
          </cell>
        </row>
        <row r="5749">
          <cell r="F5749" t="str">
            <v>3100</v>
          </cell>
        </row>
        <row r="5750">
          <cell r="F5750" t="str">
            <v>3100</v>
          </cell>
        </row>
        <row r="5751">
          <cell r="F5751" t="str">
            <v>3100</v>
          </cell>
        </row>
        <row r="5752">
          <cell r="F5752" t="str">
            <v>3100</v>
          </cell>
        </row>
        <row r="5753">
          <cell r="F5753" t="str">
            <v>3100</v>
          </cell>
        </row>
        <row r="5754">
          <cell r="F5754" t="str">
            <v>3100</v>
          </cell>
        </row>
        <row r="5755">
          <cell r="F5755" t="str">
            <v>3100</v>
          </cell>
        </row>
        <row r="5756">
          <cell r="F5756" t="str">
            <v>3100</v>
          </cell>
        </row>
        <row r="5757">
          <cell r="F5757" t="str">
            <v>3100</v>
          </cell>
        </row>
        <row r="5758">
          <cell r="F5758" t="str">
            <v>3100</v>
          </cell>
        </row>
        <row r="5759">
          <cell r="F5759" t="str">
            <v>3100</v>
          </cell>
        </row>
        <row r="5760">
          <cell r="F5760" t="str">
            <v>3100</v>
          </cell>
        </row>
        <row r="5761">
          <cell r="F5761" t="str">
            <v>3100</v>
          </cell>
        </row>
        <row r="5762">
          <cell r="F5762" t="str">
            <v>3100</v>
          </cell>
        </row>
        <row r="5763">
          <cell r="F5763" t="str">
            <v>3100</v>
          </cell>
        </row>
        <row r="5764">
          <cell r="F5764" t="str">
            <v>3100</v>
          </cell>
        </row>
        <row r="5765">
          <cell r="F5765" t="str">
            <v>3100</v>
          </cell>
        </row>
        <row r="5766">
          <cell r="F5766" t="str">
            <v>3100</v>
          </cell>
        </row>
        <row r="5767">
          <cell r="F5767" t="str">
            <v>3100</v>
          </cell>
        </row>
        <row r="5768">
          <cell r="F5768" t="str">
            <v>3100</v>
          </cell>
        </row>
        <row r="5769">
          <cell r="F5769" t="str">
            <v>3100</v>
          </cell>
        </row>
        <row r="5770">
          <cell r="F5770" t="str">
            <v>3100</v>
          </cell>
        </row>
        <row r="5771">
          <cell r="F5771" t="str">
            <v>3100</v>
          </cell>
        </row>
        <row r="5772">
          <cell r="F5772" t="str">
            <v>3100</v>
          </cell>
        </row>
        <row r="5773">
          <cell r="F5773" t="str">
            <v>3100</v>
          </cell>
        </row>
        <row r="5774">
          <cell r="F5774" t="str">
            <v>3100</v>
          </cell>
        </row>
        <row r="5775">
          <cell r="F5775" t="str">
            <v>3100</v>
          </cell>
        </row>
        <row r="5776">
          <cell r="F5776" t="str">
            <v>3100</v>
          </cell>
        </row>
        <row r="5777">
          <cell r="F5777" t="str">
            <v>3100</v>
          </cell>
        </row>
        <row r="5778">
          <cell r="F5778" t="str">
            <v>3100</v>
          </cell>
        </row>
        <row r="5779">
          <cell r="F5779" t="str">
            <v>3100</v>
          </cell>
        </row>
        <row r="5780">
          <cell r="F5780" t="str">
            <v>3100</v>
          </cell>
        </row>
        <row r="5781">
          <cell r="F5781" t="str">
            <v>3100</v>
          </cell>
        </row>
        <row r="5782">
          <cell r="F5782" t="str">
            <v>3100</v>
          </cell>
        </row>
        <row r="5783">
          <cell r="F5783" t="str">
            <v>3100</v>
          </cell>
        </row>
        <row r="5784">
          <cell r="F5784" t="str">
            <v>3100</v>
          </cell>
        </row>
        <row r="5785">
          <cell r="F5785" t="str">
            <v>3100</v>
          </cell>
        </row>
        <row r="5786">
          <cell r="F5786" t="str">
            <v>3100</v>
          </cell>
        </row>
        <row r="5787">
          <cell r="F5787" t="str">
            <v>1050</v>
          </cell>
        </row>
        <row r="5788">
          <cell r="F5788" t="str">
            <v>1050</v>
          </cell>
        </row>
        <row r="5789">
          <cell r="F5789" t="str">
            <v>1050</v>
          </cell>
        </row>
        <row r="5790">
          <cell r="F5790" t="str">
            <v>1050</v>
          </cell>
        </row>
        <row r="5791">
          <cell r="F5791" t="str">
            <v>1050</v>
          </cell>
        </row>
        <row r="5792">
          <cell r="F5792" t="str">
            <v>1050</v>
          </cell>
        </row>
        <row r="5793">
          <cell r="F5793" t="str">
            <v>1050</v>
          </cell>
        </row>
        <row r="5794">
          <cell r="F5794" t="str">
            <v>1050</v>
          </cell>
        </row>
        <row r="5795">
          <cell r="F5795" t="str">
            <v>1050</v>
          </cell>
        </row>
        <row r="5796">
          <cell r="F5796" t="str">
            <v>1050</v>
          </cell>
        </row>
        <row r="5797">
          <cell r="F5797" t="str">
            <v>1050</v>
          </cell>
        </row>
        <row r="5798">
          <cell r="F5798" t="str">
            <v>1050</v>
          </cell>
        </row>
        <row r="5799">
          <cell r="F5799" t="str">
            <v>1050</v>
          </cell>
        </row>
        <row r="5800">
          <cell r="F5800" t="str">
            <v>1050</v>
          </cell>
        </row>
        <row r="5801">
          <cell r="F5801" t="str">
            <v>1050</v>
          </cell>
        </row>
        <row r="5802">
          <cell r="F5802" t="str">
            <v>1050</v>
          </cell>
        </row>
        <row r="5803">
          <cell r="F5803" t="str">
            <v>1050</v>
          </cell>
        </row>
        <row r="5804">
          <cell r="F5804" t="str">
            <v>1050</v>
          </cell>
        </row>
        <row r="5805">
          <cell r="F5805" t="str">
            <v>1050</v>
          </cell>
        </row>
        <row r="5806">
          <cell r="F5806" t="str">
            <v>1050</v>
          </cell>
        </row>
        <row r="5807">
          <cell r="F5807" t="str">
            <v>1050</v>
          </cell>
        </row>
        <row r="5808">
          <cell r="F5808" t="str">
            <v>1050</v>
          </cell>
        </row>
        <row r="5809">
          <cell r="F5809" t="str">
            <v>1050</v>
          </cell>
        </row>
        <row r="5810">
          <cell r="F5810" t="str">
            <v>1050</v>
          </cell>
        </row>
        <row r="5811">
          <cell r="F5811" t="str">
            <v>1000</v>
          </cell>
        </row>
        <row r="5812">
          <cell r="F5812" t="str">
            <v>1000</v>
          </cell>
        </row>
        <row r="5813">
          <cell r="F5813" t="str">
            <v>1000</v>
          </cell>
        </row>
        <row r="5814">
          <cell r="F5814" t="str">
            <v>1000</v>
          </cell>
        </row>
        <row r="5815">
          <cell r="F5815" t="str">
            <v>1000</v>
          </cell>
        </row>
        <row r="5816">
          <cell r="F5816" t="str">
            <v>1000</v>
          </cell>
        </row>
        <row r="5817">
          <cell r="F5817" t="str">
            <v>1000</v>
          </cell>
        </row>
        <row r="5818">
          <cell r="F5818" t="str">
            <v>1000</v>
          </cell>
        </row>
        <row r="5819">
          <cell r="F5819" t="str">
            <v>1000</v>
          </cell>
        </row>
        <row r="5820">
          <cell r="F5820" t="str">
            <v>1000</v>
          </cell>
        </row>
        <row r="5821">
          <cell r="F5821" t="str">
            <v>1000</v>
          </cell>
        </row>
        <row r="5822">
          <cell r="F5822" t="str">
            <v>1000</v>
          </cell>
        </row>
        <row r="5823">
          <cell r="F5823" t="str">
            <v>1000</v>
          </cell>
        </row>
        <row r="5824">
          <cell r="F5824" t="str">
            <v>1050</v>
          </cell>
        </row>
        <row r="5825">
          <cell r="F5825" t="str">
            <v>1050</v>
          </cell>
        </row>
        <row r="5826">
          <cell r="F5826" t="str">
            <v>1050</v>
          </cell>
        </row>
        <row r="5827">
          <cell r="F5827" t="str">
            <v>1050</v>
          </cell>
        </row>
        <row r="5828">
          <cell r="F5828" t="str">
            <v>1050</v>
          </cell>
        </row>
        <row r="5829">
          <cell r="F5829" t="str">
            <v>1050</v>
          </cell>
        </row>
        <row r="5830">
          <cell r="F5830" t="str">
            <v>1050</v>
          </cell>
        </row>
        <row r="5831">
          <cell r="F5831" t="str">
            <v>1050</v>
          </cell>
        </row>
        <row r="5832">
          <cell r="F5832" t="str">
            <v>1050</v>
          </cell>
        </row>
        <row r="5833">
          <cell r="F5833" t="str">
            <v>1050</v>
          </cell>
        </row>
        <row r="5834">
          <cell r="F5834" t="str">
            <v>1050</v>
          </cell>
        </row>
        <row r="5835">
          <cell r="F5835" t="str">
            <v>1050</v>
          </cell>
        </row>
        <row r="5836">
          <cell r="F5836" t="str">
            <v>1050</v>
          </cell>
        </row>
        <row r="5837">
          <cell r="F5837" t="str">
            <v>1050</v>
          </cell>
        </row>
        <row r="5838">
          <cell r="F5838" t="str">
            <v>2000</v>
          </cell>
        </row>
        <row r="5839">
          <cell r="F5839" t="str">
            <v>2000</v>
          </cell>
        </row>
        <row r="5840">
          <cell r="F5840" t="str">
            <v>2000</v>
          </cell>
        </row>
        <row r="5841">
          <cell r="F5841" t="str">
            <v>2000</v>
          </cell>
        </row>
        <row r="5842">
          <cell r="F5842" t="str">
            <v>2000</v>
          </cell>
        </row>
        <row r="5843">
          <cell r="F5843" t="str">
            <v>2000</v>
          </cell>
        </row>
        <row r="5844">
          <cell r="F5844" t="str">
            <v>2000</v>
          </cell>
        </row>
        <row r="5845">
          <cell r="F5845" t="str">
            <v>2000</v>
          </cell>
        </row>
        <row r="5846">
          <cell r="F5846" t="str">
            <v>2000</v>
          </cell>
        </row>
        <row r="5847">
          <cell r="F5847" t="str">
            <v>2000</v>
          </cell>
        </row>
        <row r="5848">
          <cell r="F5848" t="str">
            <v>2000</v>
          </cell>
        </row>
        <row r="5849">
          <cell r="F5849" t="str">
            <v>2000</v>
          </cell>
        </row>
        <row r="5850">
          <cell r="F5850" t="str">
            <v>2000</v>
          </cell>
        </row>
        <row r="5851">
          <cell r="F5851" t="str">
            <v>2000</v>
          </cell>
        </row>
        <row r="5852">
          <cell r="F5852" t="str">
            <v>2000</v>
          </cell>
        </row>
        <row r="5853">
          <cell r="F5853" t="str">
            <v>2000</v>
          </cell>
        </row>
        <row r="5854">
          <cell r="F5854" t="str">
            <v>2000</v>
          </cell>
        </row>
        <row r="5855">
          <cell r="F5855" t="str">
            <v>2000</v>
          </cell>
        </row>
        <row r="5856">
          <cell r="F5856" t="str">
            <v>2000</v>
          </cell>
        </row>
        <row r="5857">
          <cell r="F5857" t="str">
            <v>2100</v>
          </cell>
        </row>
        <row r="5858">
          <cell r="F5858" t="str">
            <v>2100</v>
          </cell>
        </row>
        <row r="5859">
          <cell r="F5859" t="str">
            <v>2100</v>
          </cell>
        </row>
        <row r="5860">
          <cell r="F5860" t="str">
            <v>2100</v>
          </cell>
        </row>
        <row r="5861">
          <cell r="F5861" t="str">
            <v>2100</v>
          </cell>
        </row>
        <row r="5862">
          <cell r="F5862" t="str">
            <v>2100</v>
          </cell>
        </row>
        <row r="5863">
          <cell r="F5863" t="str">
            <v>2100</v>
          </cell>
        </row>
        <row r="5864">
          <cell r="F5864" t="str">
            <v>2100</v>
          </cell>
        </row>
        <row r="5865">
          <cell r="F5865" t="str">
            <v>2100</v>
          </cell>
        </row>
        <row r="5866">
          <cell r="F5866" t="str">
            <v>2100</v>
          </cell>
        </row>
        <row r="5867">
          <cell r="F5867" t="str">
            <v>2100</v>
          </cell>
        </row>
        <row r="5868">
          <cell r="F5868" t="str">
            <v>2100</v>
          </cell>
        </row>
        <row r="5869">
          <cell r="F5869" t="str">
            <v>2100</v>
          </cell>
        </row>
        <row r="5870">
          <cell r="F5870" t="str">
            <v>2100</v>
          </cell>
        </row>
        <row r="5871">
          <cell r="F5871" t="str">
            <v>2100</v>
          </cell>
        </row>
        <row r="5872">
          <cell r="F5872" t="str">
            <v>2100</v>
          </cell>
        </row>
        <row r="5873">
          <cell r="F5873" t="str">
            <v>2100</v>
          </cell>
        </row>
        <row r="5874">
          <cell r="F5874" t="str">
            <v>2100</v>
          </cell>
        </row>
        <row r="5875">
          <cell r="F5875" t="str">
            <v>2100</v>
          </cell>
        </row>
        <row r="5876">
          <cell r="F5876" t="str">
            <v>2100</v>
          </cell>
        </row>
        <row r="5877">
          <cell r="F5877" t="str">
            <v>2100</v>
          </cell>
        </row>
        <row r="5878">
          <cell r="F5878" t="str">
            <v>2100</v>
          </cell>
        </row>
        <row r="5879">
          <cell r="F5879" t="str">
            <v>2100</v>
          </cell>
        </row>
        <row r="5880">
          <cell r="F5880" t="str">
            <v>2100</v>
          </cell>
        </row>
        <row r="5881">
          <cell r="F5881" t="str">
            <v>2100</v>
          </cell>
        </row>
        <row r="5882">
          <cell r="F5882" t="str">
            <v>2100</v>
          </cell>
        </row>
        <row r="5883">
          <cell r="F5883" t="str">
            <v>2100</v>
          </cell>
        </row>
        <row r="5884">
          <cell r="F5884" t="str">
            <v>2100</v>
          </cell>
        </row>
        <row r="5885">
          <cell r="F5885" t="str">
            <v>2100</v>
          </cell>
        </row>
        <row r="5886">
          <cell r="F5886" t="str">
            <v>2100</v>
          </cell>
        </row>
        <row r="5887">
          <cell r="F5887" t="str">
            <v>2100</v>
          </cell>
        </row>
        <row r="5888">
          <cell r="F5888" t="str">
            <v>2100</v>
          </cell>
        </row>
        <row r="5889">
          <cell r="F5889" t="str">
            <v>2100</v>
          </cell>
        </row>
        <row r="5890">
          <cell r="F5890" t="str">
            <v>2100</v>
          </cell>
        </row>
        <row r="5891">
          <cell r="F5891" t="str">
            <v>2100</v>
          </cell>
        </row>
        <row r="5892">
          <cell r="F5892" t="str">
            <v>2100</v>
          </cell>
        </row>
        <row r="5893">
          <cell r="F5893" t="str">
            <v>2100</v>
          </cell>
        </row>
        <row r="5894">
          <cell r="F5894" t="str">
            <v>2100</v>
          </cell>
        </row>
        <row r="5895">
          <cell r="F5895" t="str">
            <v>2100</v>
          </cell>
        </row>
        <row r="5896">
          <cell r="F5896" t="str">
            <v>2100</v>
          </cell>
        </row>
        <row r="5897">
          <cell r="F5897" t="str">
            <v>2100</v>
          </cell>
        </row>
        <row r="5898">
          <cell r="F5898" t="str">
            <v>2100</v>
          </cell>
        </row>
        <row r="5899">
          <cell r="F5899" t="str">
            <v>2100</v>
          </cell>
        </row>
        <row r="5900">
          <cell r="F5900" t="str">
            <v>2100</v>
          </cell>
        </row>
        <row r="5901">
          <cell r="F5901" t="str">
            <v>2100</v>
          </cell>
        </row>
        <row r="5902">
          <cell r="F5902" t="str">
            <v>2100</v>
          </cell>
        </row>
        <row r="5903">
          <cell r="F5903" t="str">
            <v>2100</v>
          </cell>
        </row>
        <row r="5904">
          <cell r="F5904" t="str">
            <v>1000</v>
          </cell>
        </row>
        <row r="5905">
          <cell r="F5905" t="str">
            <v>1000</v>
          </cell>
        </row>
        <row r="5906">
          <cell r="F5906" t="str">
            <v>1000</v>
          </cell>
        </row>
        <row r="5907">
          <cell r="F5907" t="str">
            <v>1000</v>
          </cell>
        </row>
        <row r="5908">
          <cell r="F5908" t="str">
            <v>1000</v>
          </cell>
        </row>
        <row r="5909">
          <cell r="F5909" t="str">
            <v>1000</v>
          </cell>
        </row>
        <row r="5910">
          <cell r="F5910" t="str">
            <v>1000</v>
          </cell>
        </row>
        <row r="5911">
          <cell r="F5911" t="str">
            <v>1020</v>
          </cell>
        </row>
        <row r="5912">
          <cell r="F5912" t="str">
            <v>1020</v>
          </cell>
        </row>
        <row r="5913">
          <cell r="F5913" t="str">
            <v>1020</v>
          </cell>
        </row>
        <row r="5914">
          <cell r="F5914" t="str">
            <v>1020</v>
          </cell>
        </row>
        <row r="5915">
          <cell r="F5915" t="str">
            <v>1020</v>
          </cell>
        </row>
        <row r="5916">
          <cell r="F5916" t="str">
            <v>1020</v>
          </cell>
        </row>
        <row r="5917">
          <cell r="F5917" t="str">
            <v>1020</v>
          </cell>
        </row>
        <row r="5918">
          <cell r="F5918" t="str">
            <v>1020</v>
          </cell>
        </row>
        <row r="5919">
          <cell r="F5919" t="str">
            <v>1020</v>
          </cell>
        </row>
        <row r="5920">
          <cell r="F5920" t="str">
            <v>1020</v>
          </cell>
        </row>
        <row r="5921">
          <cell r="F5921" t="str">
            <v>1020</v>
          </cell>
        </row>
        <row r="5922">
          <cell r="F5922" t="str">
            <v>1020</v>
          </cell>
        </row>
        <row r="5923">
          <cell r="F5923" t="str">
            <v>1020</v>
          </cell>
        </row>
        <row r="5924">
          <cell r="F5924" t="str">
            <v>1020</v>
          </cell>
        </row>
        <row r="5925">
          <cell r="F5925" t="str">
            <v>1020</v>
          </cell>
        </row>
        <row r="5926">
          <cell r="F5926" t="str">
            <v>1020</v>
          </cell>
        </row>
        <row r="5927">
          <cell r="F5927" t="str">
            <v>1020</v>
          </cell>
        </row>
        <row r="5928">
          <cell r="F5928" t="str">
            <v>1020</v>
          </cell>
        </row>
        <row r="5929">
          <cell r="F5929" t="str">
            <v>1030</v>
          </cell>
        </row>
        <row r="5930">
          <cell r="F5930" t="str">
            <v>1030</v>
          </cell>
        </row>
        <row r="5931">
          <cell r="F5931" t="str">
            <v>1030</v>
          </cell>
        </row>
        <row r="5932">
          <cell r="F5932" t="str">
            <v>1030</v>
          </cell>
        </row>
        <row r="5933">
          <cell r="F5933" t="str">
            <v>1030</v>
          </cell>
        </row>
        <row r="5934">
          <cell r="F5934" t="str">
            <v>1030</v>
          </cell>
        </row>
        <row r="5935">
          <cell r="F5935" t="str">
            <v>1030</v>
          </cell>
        </row>
        <row r="5936">
          <cell r="F5936" t="str">
            <v>1030</v>
          </cell>
        </row>
        <row r="5937">
          <cell r="F5937" t="str">
            <v>1030</v>
          </cell>
        </row>
        <row r="5938">
          <cell r="F5938" t="str">
            <v>1040</v>
          </cell>
        </row>
        <row r="5939">
          <cell r="F5939" t="str">
            <v>1040</v>
          </cell>
        </row>
        <row r="5940">
          <cell r="F5940" t="str">
            <v>1040</v>
          </cell>
        </row>
        <row r="5941">
          <cell r="F5941" t="str">
            <v>1040</v>
          </cell>
        </row>
        <row r="5942">
          <cell r="F5942" t="str">
            <v>1110</v>
          </cell>
        </row>
        <row r="5943">
          <cell r="F5943" t="str">
            <v>1110</v>
          </cell>
        </row>
        <row r="5944">
          <cell r="F5944" t="str">
            <v>1000</v>
          </cell>
        </row>
        <row r="5945">
          <cell r="F5945" t="str">
            <v>1000</v>
          </cell>
        </row>
        <row r="5946">
          <cell r="F5946" t="str">
            <v>1000</v>
          </cell>
        </row>
        <row r="5947">
          <cell r="F5947" t="str">
            <v>1000</v>
          </cell>
        </row>
        <row r="5948">
          <cell r="F5948" t="str">
            <v>1000</v>
          </cell>
        </row>
        <row r="5949">
          <cell r="F5949" t="str">
            <v>1000</v>
          </cell>
        </row>
        <row r="5950">
          <cell r="F5950" t="str">
            <v>1000</v>
          </cell>
        </row>
        <row r="5951">
          <cell r="F5951" t="str">
            <v>1000</v>
          </cell>
        </row>
        <row r="5952">
          <cell r="F5952" t="str">
            <v>1000</v>
          </cell>
        </row>
        <row r="5953">
          <cell r="F5953" t="str">
            <v>1000</v>
          </cell>
        </row>
        <row r="5954">
          <cell r="F5954" t="str">
            <v>1000</v>
          </cell>
        </row>
        <row r="5955">
          <cell r="F5955" t="str">
            <v>1000</v>
          </cell>
        </row>
        <row r="5956">
          <cell r="F5956" t="str">
            <v>1010</v>
          </cell>
        </row>
        <row r="5957">
          <cell r="F5957" t="str">
            <v>1010</v>
          </cell>
        </row>
        <row r="5958">
          <cell r="F5958" t="str">
            <v>1010</v>
          </cell>
        </row>
        <row r="5959">
          <cell r="F5959" t="str">
            <v>1030</v>
          </cell>
        </row>
        <row r="5960">
          <cell r="F5960" t="str">
            <v>1030</v>
          </cell>
        </row>
        <row r="5961">
          <cell r="F5961" t="str">
            <v>1040</v>
          </cell>
        </row>
        <row r="5962">
          <cell r="F5962" t="str">
            <v>2000</v>
          </cell>
        </row>
        <row r="5963">
          <cell r="F5963" t="str">
            <v>2000</v>
          </cell>
        </row>
        <row r="5964">
          <cell r="F5964" t="str">
            <v>2000</v>
          </cell>
        </row>
        <row r="5965">
          <cell r="F5965" t="str">
            <v>2000</v>
          </cell>
        </row>
        <row r="5966">
          <cell r="F5966" t="str">
            <v>2000</v>
          </cell>
        </row>
        <row r="5967">
          <cell r="F5967" t="str">
            <v>2000</v>
          </cell>
        </row>
        <row r="5968">
          <cell r="F5968" t="str">
            <v>2000</v>
          </cell>
        </row>
        <row r="5969">
          <cell r="F5969" t="str">
            <v>2000</v>
          </cell>
        </row>
        <row r="5970">
          <cell r="F5970" t="str">
            <v>2000</v>
          </cell>
        </row>
        <row r="5971">
          <cell r="F5971" t="str">
            <v>2000</v>
          </cell>
        </row>
        <row r="5972">
          <cell r="F5972" t="str">
            <v>2000</v>
          </cell>
        </row>
        <row r="5973">
          <cell r="F5973" t="str">
            <v>2000</v>
          </cell>
        </row>
        <row r="5974">
          <cell r="F5974" t="str">
            <v>2100</v>
          </cell>
        </row>
        <row r="5975">
          <cell r="F5975" t="str">
            <v>2100</v>
          </cell>
        </row>
        <row r="5976">
          <cell r="F5976" t="str">
            <v>2100</v>
          </cell>
        </row>
        <row r="5977">
          <cell r="F5977" t="str">
            <v>2100</v>
          </cell>
        </row>
        <row r="5978">
          <cell r="F5978" t="str">
            <v>2100</v>
          </cell>
        </row>
        <row r="5979">
          <cell r="F5979" t="str">
            <v>2100</v>
          </cell>
        </row>
        <row r="5980">
          <cell r="F5980" t="str">
            <v>2100</v>
          </cell>
        </row>
        <row r="5981">
          <cell r="F5981" t="str">
            <v>2100</v>
          </cell>
        </row>
        <row r="5982">
          <cell r="F5982" t="str">
            <v>2100</v>
          </cell>
        </row>
        <row r="5983">
          <cell r="F5983" t="str">
            <v>2100</v>
          </cell>
        </row>
        <row r="5984">
          <cell r="F5984" t="str">
            <v>2100</v>
          </cell>
        </row>
        <row r="5985">
          <cell r="F5985" t="str">
            <v>2100</v>
          </cell>
        </row>
        <row r="5986">
          <cell r="F5986" t="str">
            <v>2100</v>
          </cell>
        </row>
        <row r="5987">
          <cell r="F5987" t="str">
            <v>2100</v>
          </cell>
        </row>
        <row r="5988">
          <cell r="F5988" t="str">
            <v>2100</v>
          </cell>
        </row>
        <row r="5989">
          <cell r="F5989" t="str">
            <v>2100</v>
          </cell>
        </row>
        <row r="5990">
          <cell r="F5990" t="str">
            <v>2100</v>
          </cell>
        </row>
        <row r="5991">
          <cell r="F5991" t="str">
            <v>2100</v>
          </cell>
        </row>
        <row r="5992">
          <cell r="F5992" t="str">
            <v>2100</v>
          </cell>
        </row>
        <row r="5993">
          <cell r="F5993" t="str">
            <v>2100</v>
          </cell>
        </row>
        <row r="5994">
          <cell r="F5994" t="str">
            <v>2200</v>
          </cell>
        </row>
        <row r="5995">
          <cell r="F5995" t="str">
            <v>1100</v>
          </cell>
        </row>
        <row r="5996">
          <cell r="F5996" t="str">
            <v>3000</v>
          </cell>
        </row>
        <row r="5997">
          <cell r="F5997" t="str">
            <v>3000</v>
          </cell>
        </row>
        <row r="5998">
          <cell r="F5998" t="str">
            <v>3100</v>
          </cell>
        </row>
        <row r="5999">
          <cell r="F5999" t="str">
            <v>3100</v>
          </cell>
        </row>
        <row r="6000">
          <cell r="F6000" t="str">
            <v>3100</v>
          </cell>
        </row>
        <row r="6001">
          <cell r="F6001" t="str">
            <v>3100</v>
          </cell>
        </row>
        <row r="6002">
          <cell r="F6002" t="str">
            <v>3100</v>
          </cell>
        </row>
        <row r="6003">
          <cell r="F6003" t="str">
            <v>3100</v>
          </cell>
        </row>
        <row r="6004">
          <cell r="F6004" t="str">
            <v>3100</v>
          </cell>
        </row>
        <row r="6005">
          <cell r="F6005" t="str">
            <v>3100</v>
          </cell>
        </row>
        <row r="6006">
          <cell r="F6006" t="str">
            <v>3000</v>
          </cell>
        </row>
        <row r="6007">
          <cell r="F6007" t="str">
            <v>3100</v>
          </cell>
        </row>
        <row r="6008">
          <cell r="F6008" t="str">
            <v>3100</v>
          </cell>
        </row>
        <row r="6009">
          <cell r="F6009" t="str">
            <v>1060</v>
          </cell>
        </row>
        <row r="6010">
          <cell r="F6010" t="str">
            <v>1060</v>
          </cell>
        </row>
        <row r="6011">
          <cell r="F6011" t="str">
            <v>1060</v>
          </cell>
        </row>
        <row r="6012">
          <cell r="F6012" t="str">
            <v>1060</v>
          </cell>
        </row>
        <row r="6013">
          <cell r="F6013" t="str">
            <v>1060</v>
          </cell>
        </row>
        <row r="6014">
          <cell r="F6014" t="str">
            <v>1060</v>
          </cell>
        </row>
        <row r="6015">
          <cell r="F6015" t="str">
            <v>1060</v>
          </cell>
        </row>
        <row r="6016">
          <cell r="F6016" t="str">
            <v>1060</v>
          </cell>
        </row>
        <row r="6017">
          <cell r="F6017" t="str">
            <v>1060</v>
          </cell>
        </row>
        <row r="6018">
          <cell r="F6018" t="str">
            <v>1060</v>
          </cell>
        </row>
        <row r="6019">
          <cell r="F6019" t="str">
            <v>1060</v>
          </cell>
        </row>
        <row r="6020">
          <cell r="F6020" t="str">
            <v>1060</v>
          </cell>
        </row>
        <row r="6021">
          <cell r="F6021" t="str">
            <v>1060</v>
          </cell>
        </row>
        <row r="6022">
          <cell r="F6022" t="str">
            <v>1060</v>
          </cell>
        </row>
        <row r="6023">
          <cell r="F6023" t="str">
            <v>1060</v>
          </cell>
        </row>
        <row r="6024">
          <cell r="F6024" t="str">
            <v>1060</v>
          </cell>
        </row>
        <row r="6025">
          <cell r="F6025" t="str">
            <v>1060</v>
          </cell>
        </row>
        <row r="6026">
          <cell r="F6026" t="str">
            <v>1060</v>
          </cell>
        </row>
        <row r="6027">
          <cell r="F6027" t="str">
            <v>1060</v>
          </cell>
        </row>
        <row r="6028">
          <cell r="F6028" t="str">
            <v>1060</v>
          </cell>
        </row>
        <row r="6029">
          <cell r="F6029" t="str">
            <v>1060</v>
          </cell>
        </row>
        <row r="6030">
          <cell r="F6030" t="str">
            <v>1060</v>
          </cell>
        </row>
        <row r="6031">
          <cell r="F6031" t="str">
            <v>1060</v>
          </cell>
        </row>
        <row r="6032">
          <cell r="F6032" t="str">
            <v>1060</v>
          </cell>
        </row>
        <row r="6033">
          <cell r="F6033" t="str">
            <v>1060</v>
          </cell>
        </row>
        <row r="6034">
          <cell r="F6034" t="str">
            <v>1060</v>
          </cell>
        </row>
        <row r="6035">
          <cell r="F6035" t="str">
            <v>1060</v>
          </cell>
        </row>
        <row r="6036">
          <cell r="F6036" t="str">
            <v>1060</v>
          </cell>
        </row>
        <row r="6037">
          <cell r="F6037" t="str">
            <v>1060</v>
          </cell>
        </row>
        <row r="6038">
          <cell r="F6038" t="str">
            <v>1060</v>
          </cell>
        </row>
        <row r="6039">
          <cell r="F6039" t="str">
            <v>1060</v>
          </cell>
        </row>
        <row r="6040">
          <cell r="F6040" t="str">
            <v>1060</v>
          </cell>
        </row>
        <row r="6041">
          <cell r="F6041" t="str">
            <v>1060</v>
          </cell>
        </row>
        <row r="6042">
          <cell r="F6042" t="str">
            <v>1060</v>
          </cell>
        </row>
        <row r="6043">
          <cell r="F6043" t="str">
            <v>1060</v>
          </cell>
        </row>
        <row r="6044">
          <cell r="F6044" t="str">
            <v>1060</v>
          </cell>
        </row>
        <row r="6045">
          <cell r="F6045" t="str">
            <v>1060</v>
          </cell>
        </row>
        <row r="6046">
          <cell r="F6046" t="str">
            <v>1060</v>
          </cell>
        </row>
        <row r="6047">
          <cell r="F6047" t="str">
            <v>1060</v>
          </cell>
        </row>
        <row r="6048">
          <cell r="F6048" t="str">
            <v>1060</v>
          </cell>
        </row>
        <row r="6049">
          <cell r="F6049" t="str">
            <v>1060</v>
          </cell>
        </row>
        <row r="6050">
          <cell r="F6050" t="str">
            <v>1060</v>
          </cell>
        </row>
        <row r="6051">
          <cell r="F6051" t="str">
            <v>1060</v>
          </cell>
        </row>
        <row r="6052">
          <cell r="F6052" t="str">
            <v>1060</v>
          </cell>
        </row>
        <row r="6053">
          <cell r="F6053" t="str">
            <v>1060</v>
          </cell>
        </row>
        <row r="6054">
          <cell r="F6054" t="str">
            <v>1060</v>
          </cell>
        </row>
        <row r="6055">
          <cell r="F6055" t="str">
            <v>1060</v>
          </cell>
        </row>
        <row r="6056">
          <cell r="F6056" t="str">
            <v>1060</v>
          </cell>
        </row>
        <row r="6057">
          <cell r="F6057" t="str">
            <v>1060</v>
          </cell>
        </row>
        <row r="6058">
          <cell r="F6058" t="str">
            <v>1060</v>
          </cell>
        </row>
        <row r="6059">
          <cell r="F6059" t="str">
            <v>1060</v>
          </cell>
        </row>
        <row r="6060">
          <cell r="F6060" t="str">
            <v>1060</v>
          </cell>
        </row>
        <row r="6061">
          <cell r="F6061" t="str">
            <v>1060</v>
          </cell>
        </row>
        <row r="6062">
          <cell r="F6062" t="str">
            <v>1060</v>
          </cell>
        </row>
        <row r="6063">
          <cell r="F6063" t="str">
            <v>1060</v>
          </cell>
        </row>
        <row r="6064">
          <cell r="F6064" t="str">
            <v>1060</v>
          </cell>
        </row>
        <row r="6065">
          <cell r="F6065" t="str">
            <v>1060</v>
          </cell>
        </row>
        <row r="6066">
          <cell r="F6066" t="str">
            <v>1060</v>
          </cell>
        </row>
        <row r="6067">
          <cell r="F6067" t="str">
            <v>1060</v>
          </cell>
        </row>
        <row r="6068">
          <cell r="F6068" t="str">
            <v>1060</v>
          </cell>
        </row>
        <row r="6069">
          <cell r="F6069" t="str">
            <v>1060</v>
          </cell>
        </row>
        <row r="6070">
          <cell r="F6070" t="str">
            <v>1060</v>
          </cell>
        </row>
        <row r="6071">
          <cell r="F6071" t="str">
            <v>1060</v>
          </cell>
        </row>
        <row r="6072">
          <cell r="F6072" t="str">
            <v>1060</v>
          </cell>
        </row>
        <row r="6073">
          <cell r="F6073" t="str">
            <v>1060</v>
          </cell>
        </row>
        <row r="6074">
          <cell r="F6074" t="str">
            <v>1060</v>
          </cell>
        </row>
        <row r="6075">
          <cell r="F6075" t="str">
            <v>1060</v>
          </cell>
        </row>
        <row r="6076">
          <cell r="F6076" t="str">
            <v>1060</v>
          </cell>
        </row>
        <row r="6077">
          <cell r="F6077" t="str">
            <v>1060</v>
          </cell>
        </row>
        <row r="6078">
          <cell r="F6078" t="str">
            <v>1060</v>
          </cell>
        </row>
        <row r="6079">
          <cell r="F6079" t="str">
            <v>1060</v>
          </cell>
        </row>
        <row r="6080">
          <cell r="F6080" t="str">
            <v>1060</v>
          </cell>
        </row>
        <row r="6081">
          <cell r="F6081" t="str">
            <v>1060</v>
          </cell>
        </row>
        <row r="6082">
          <cell r="F6082" t="str">
            <v>1060</v>
          </cell>
        </row>
        <row r="6083">
          <cell r="F6083" t="str">
            <v>1060</v>
          </cell>
        </row>
        <row r="6084">
          <cell r="F6084" t="str">
            <v>1060</v>
          </cell>
        </row>
        <row r="6085">
          <cell r="F6085" t="str">
            <v>1060</v>
          </cell>
        </row>
        <row r="6086">
          <cell r="F6086" t="str">
            <v>1060</v>
          </cell>
        </row>
        <row r="6087">
          <cell r="F6087" t="str">
            <v>1060</v>
          </cell>
        </row>
        <row r="6088">
          <cell r="F6088" t="str">
            <v>1060</v>
          </cell>
        </row>
        <row r="6089">
          <cell r="F6089" t="str">
            <v>1060</v>
          </cell>
        </row>
        <row r="6090">
          <cell r="F6090" t="str">
            <v>1060</v>
          </cell>
        </row>
        <row r="6091">
          <cell r="F6091" t="str">
            <v>1060</v>
          </cell>
        </row>
        <row r="6092">
          <cell r="F6092" t="str">
            <v>1060</v>
          </cell>
        </row>
        <row r="6093">
          <cell r="F6093" t="str">
            <v>1060</v>
          </cell>
        </row>
        <row r="6094">
          <cell r="F6094" t="str">
            <v>1060</v>
          </cell>
        </row>
        <row r="6095">
          <cell r="F6095" t="str">
            <v>2000</v>
          </cell>
        </row>
        <row r="6096">
          <cell r="F6096" t="str">
            <v>2000</v>
          </cell>
        </row>
        <row r="6097">
          <cell r="F6097" t="str">
            <v>2000</v>
          </cell>
        </row>
        <row r="6098">
          <cell r="F6098" t="str">
            <v>1000</v>
          </cell>
        </row>
        <row r="6099">
          <cell r="F6099" t="str">
            <v>1000</v>
          </cell>
        </row>
        <row r="6100">
          <cell r="F6100" t="str">
            <v>1000</v>
          </cell>
        </row>
        <row r="6101">
          <cell r="F6101" t="str">
            <v>1000</v>
          </cell>
        </row>
        <row r="6102">
          <cell r="F6102" t="str">
            <v>1010</v>
          </cell>
        </row>
        <row r="6103">
          <cell r="F6103" t="str">
            <v>1010</v>
          </cell>
        </row>
        <row r="6104">
          <cell r="F6104" t="str">
            <v>1010</v>
          </cell>
        </row>
        <row r="6105">
          <cell r="F6105" t="str">
            <v>1010</v>
          </cell>
        </row>
        <row r="6106">
          <cell r="F6106" t="str">
            <v>1010</v>
          </cell>
        </row>
        <row r="6107">
          <cell r="F6107" t="str">
            <v>1010</v>
          </cell>
        </row>
        <row r="6108">
          <cell r="F6108" t="str">
            <v>1010</v>
          </cell>
        </row>
        <row r="6109">
          <cell r="F6109" t="str">
            <v>1010</v>
          </cell>
        </row>
        <row r="6110">
          <cell r="F6110" t="str">
            <v>1010</v>
          </cell>
        </row>
        <row r="6111">
          <cell r="F6111" t="str">
            <v>1020</v>
          </cell>
        </row>
        <row r="6112">
          <cell r="F6112" t="str">
            <v>1050</v>
          </cell>
        </row>
        <row r="6113">
          <cell r="F6113" t="str">
            <v>1050</v>
          </cell>
        </row>
        <row r="6114">
          <cell r="F6114" t="str">
            <v>1050</v>
          </cell>
        </row>
        <row r="6115">
          <cell r="F6115" t="str">
            <v>1050</v>
          </cell>
        </row>
        <row r="6116">
          <cell r="F6116" t="str">
            <v>1050</v>
          </cell>
        </row>
        <row r="6117">
          <cell r="F6117" t="str">
            <v>1050</v>
          </cell>
        </row>
        <row r="6118">
          <cell r="F6118" t="str">
            <v>1050</v>
          </cell>
        </row>
        <row r="6119">
          <cell r="F6119" t="str">
            <v>1050</v>
          </cell>
        </row>
        <row r="6120">
          <cell r="F6120" t="str">
            <v>1050</v>
          </cell>
        </row>
        <row r="6121">
          <cell r="F6121" t="str">
            <v>1050</v>
          </cell>
        </row>
        <row r="6122">
          <cell r="F6122" t="str">
            <v>1050</v>
          </cell>
        </row>
        <row r="6123">
          <cell r="F6123" t="str">
            <v>1050</v>
          </cell>
        </row>
        <row r="6124">
          <cell r="F6124" t="str">
            <v>1070</v>
          </cell>
        </row>
        <row r="6125">
          <cell r="F6125" t="str">
            <v>1000</v>
          </cell>
        </row>
        <row r="6126">
          <cell r="F6126" t="str">
            <v>1000</v>
          </cell>
        </row>
        <row r="6127">
          <cell r="F6127" t="str">
            <v>1000</v>
          </cell>
        </row>
        <row r="6128">
          <cell r="F6128" t="str">
            <v>1000</v>
          </cell>
        </row>
        <row r="6129">
          <cell r="F6129" t="str">
            <v>1000</v>
          </cell>
        </row>
        <row r="6130">
          <cell r="F6130" t="str">
            <v>2100</v>
          </cell>
        </row>
        <row r="6131">
          <cell r="F6131" t="str">
            <v>2100</v>
          </cell>
        </row>
        <row r="6132">
          <cell r="F6132" t="str">
            <v>2100</v>
          </cell>
        </row>
        <row r="6133">
          <cell r="F6133" t="str">
            <v>2100</v>
          </cell>
        </row>
        <row r="6134">
          <cell r="F6134" t="str">
            <v>2100</v>
          </cell>
        </row>
        <row r="6135">
          <cell r="F6135" t="str">
            <v>2100</v>
          </cell>
        </row>
        <row r="6136">
          <cell r="F6136" t="str">
            <v>2100</v>
          </cell>
        </row>
        <row r="6137">
          <cell r="F6137" t="str">
            <v>2100</v>
          </cell>
        </row>
        <row r="6138">
          <cell r="F6138" t="str">
            <v>2100</v>
          </cell>
        </row>
        <row r="6139">
          <cell r="F6139" t="str">
            <v>2100</v>
          </cell>
        </row>
        <row r="6140">
          <cell r="F6140" t="str">
            <v>2100</v>
          </cell>
        </row>
        <row r="6141">
          <cell r="F6141" t="str">
            <v>2100</v>
          </cell>
        </row>
        <row r="6142">
          <cell r="F6142" t="str">
            <v>2100</v>
          </cell>
        </row>
        <row r="6143">
          <cell r="F6143" t="str">
            <v>2100</v>
          </cell>
        </row>
        <row r="6144">
          <cell r="F6144" t="str">
            <v>2100</v>
          </cell>
        </row>
        <row r="6145">
          <cell r="F6145" t="str">
            <v>2100</v>
          </cell>
        </row>
        <row r="6146">
          <cell r="F6146" t="str">
            <v>2100</v>
          </cell>
        </row>
        <row r="6147">
          <cell r="F6147" t="str">
            <v>2100</v>
          </cell>
        </row>
        <row r="6148">
          <cell r="F6148" t="str">
            <v>2100</v>
          </cell>
        </row>
        <row r="6149">
          <cell r="F6149" t="str">
            <v>2200</v>
          </cell>
        </row>
        <row r="6150">
          <cell r="F6150" t="str">
            <v>1010</v>
          </cell>
        </row>
        <row r="6151">
          <cell r="F6151" t="str">
            <v>1010</v>
          </cell>
        </row>
        <row r="6152">
          <cell r="F6152" t="str">
            <v>3100</v>
          </cell>
        </row>
        <row r="6153">
          <cell r="F6153" t="str">
            <v>3100</v>
          </cell>
        </row>
        <row r="6154">
          <cell r="F6154" t="str">
            <v>3100</v>
          </cell>
        </row>
        <row r="6155">
          <cell r="F6155" t="str">
            <v>3100</v>
          </cell>
        </row>
        <row r="6156">
          <cell r="F6156" t="str">
            <v>1010</v>
          </cell>
        </row>
        <row r="6157">
          <cell r="F6157" t="str">
            <v>1010</v>
          </cell>
        </row>
        <row r="6158">
          <cell r="F6158" t="str">
            <v>1001</v>
          </cell>
        </row>
        <row r="6159">
          <cell r="F6159" t="str">
            <v>1001</v>
          </cell>
        </row>
        <row r="6160">
          <cell r="F6160" t="str">
            <v>1010</v>
          </cell>
        </row>
        <row r="6161">
          <cell r="F6161" t="str">
            <v>1010</v>
          </cell>
        </row>
        <row r="6162">
          <cell r="F6162" t="str">
            <v>2000</v>
          </cell>
        </row>
        <row r="6163">
          <cell r="F6163" t="str">
            <v>2000</v>
          </cell>
        </row>
        <row r="6164">
          <cell r="F6164" t="str">
            <v>2100</v>
          </cell>
        </row>
        <row r="6165">
          <cell r="F6165" t="str">
            <v>2100</v>
          </cell>
        </row>
        <row r="6166">
          <cell r="F6166" t="str">
            <v>1001</v>
          </cell>
        </row>
        <row r="6167">
          <cell r="F6167" t="str">
            <v>1001</v>
          </cell>
        </row>
        <row r="6168">
          <cell r="F6168" t="str">
            <v>2000</v>
          </cell>
        </row>
        <row r="6169">
          <cell r="F6169" t="str">
            <v>2000</v>
          </cell>
        </row>
        <row r="6170">
          <cell r="F6170" t="str">
            <v>2100</v>
          </cell>
        </row>
        <row r="6171">
          <cell r="F6171" t="str">
            <v>2100</v>
          </cell>
        </row>
        <row r="6172">
          <cell r="F6172" t="str">
            <v>1000</v>
          </cell>
        </row>
        <row r="6173">
          <cell r="F6173" t="str">
            <v>1000</v>
          </cell>
        </row>
        <row r="6174">
          <cell r="F6174" t="str">
            <v>1000</v>
          </cell>
        </row>
        <row r="6175">
          <cell r="F6175" t="str">
            <v>1000</v>
          </cell>
        </row>
        <row r="6176">
          <cell r="F6176" t="str">
            <v>1000</v>
          </cell>
        </row>
        <row r="6177">
          <cell r="F6177" t="str">
            <v>1000</v>
          </cell>
        </row>
        <row r="6178">
          <cell r="F6178" t="str">
            <v>1000</v>
          </cell>
        </row>
        <row r="6179">
          <cell r="F6179" t="str">
            <v>1000</v>
          </cell>
        </row>
        <row r="6180">
          <cell r="F6180" t="str">
            <v>1000</v>
          </cell>
        </row>
        <row r="6181">
          <cell r="F6181" t="str">
            <v>1000</v>
          </cell>
        </row>
        <row r="6182">
          <cell r="F6182" t="str">
            <v>1000</v>
          </cell>
        </row>
        <row r="6183">
          <cell r="F6183" t="str">
            <v>1000</v>
          </cell>
        </row>
        <row r="6184">
          <cell r="F6184" t="str">
            <v>1000</v>
          </cell>
        </row>
        <row r="6185">
          <cell r="F6185" t="str">
            <v>1000</v>
          </cell>
        </row>
        <row r="6186">
          <cell r="F6186" t="str">
            <v>1000</v>
          </cell>
        </row>
        <row r="6187">
          <cell r="F6187" t="str">
            <v>1000</v>
          </cell>
        </row>
        <row r="6188">
          <cell r="F6188" t="str">
            <v>1000</v>
          </cell>
        </row>
        <row r="6189">
          <cell r="F6189" t="str">
            <v>1000</v>
          </cell>
        </row>
        <row r="6190">
          <cell r="F6190" t="str">
            <v>1000</v>
          </cell>
        </row>
        <row r="6191">
          <cell r="F6191" t="str">
            <v>1000</v>
          </cell>
        </row>
        <row r="6192">
          <cell r="F6192" t="str">
            <v>1000</v>
          </cell>
        </row>
        <row r="6193">
          <cell r="F6193" t="str">
            <v>1000</v>
          </cell>
        </row>
        <row r="6194">
          <cell r="F6194" t="str">
            <v>1000</v>
          </cell>
        </row>
        <row r="6195">
          <cell r="F6195" t="str">
            <v>1000</v>
          </cell>
        </row>
        <row r="6196">
          <cell r="F6196" t="str">
            <v>1000</v>
          </cell>
        </row>
        <row r="6197">
          <cell r="F6197" t="str">
            <v>1000</v>
          </cell>
        </row>
        <row r="6198">
          <cell r="F6198" t="str">
            <v>1000</v>
          </cell>
        </row>
        <row r="6199">
          <cell r="F6199" t="str">
            <v>1000</v>
          </cell>
        </row>
        <row r="6200">
          <cell r="F6200" t="str">
            <v>1000</v>
          </cell>
        </row>
        <row r="6201">
          <cell r="F6201" t="str">
            <v>1000</v>
          </cell>
        </row>
        <row r="6202">
          <cell r="F6202" t="str">
            <v>1000</v>
          </cell>
        </row>
        <row r="6203">
          <cell r="F6203" t="str">
            <v>1000</v>
          </cell>
        </row>
        <row r="6204">
          <cell r="F6204" t="str">
            <v>1000</v>
          </cell>
        </row>
        <row r="6205">
          <cell r="F6205" t="str">
            <v>1000</v>
          </cell>
        </row>
        <row r="6206">
          <cell r="F6206" t="str">
            <v>1000</v>
          </cell>
        </row>
        <row r="6207">
          <cell r="F6207" t="str">
            <v>1000</v>
          </cell>
        </row>
        <row r="6208">
          <cell r="F6208" t="str">
            <v>1000</v>
          </cell>
        </row>
        <row r="6209">
          <cell r="F6209" t="str">
            <v>1000</v>
          </cell>
        </row>
        <row r="6210">
          <cell r="F6210" t="str">
            <v>1000</v>
          </cell>
        </row>
        <row r="6211">
          <cell r="F6211" t="str">
            <v>1000</v>
          </cell>
        </row>
        <row r="6212">
          <cell r="F6212" t="str">
            <v>1999</v>
          </cell>
        </row>
        <row r="6213">
          <cell r="F6213" t="str">
            <v>1999</v>
          </cell>
        </row>
        <row r="6214">
          <cell r="F6214" t="str">
            <v>1999</v>
          </cell>
        </row>
        <row r="6215">
          <cell r="F6215" t="str">
            <v>1999</v>
          </cell>
        </row>
        <row r="6216">
          <cell r="F6216" t="str">
            <v>1000</v>
          </cell>
        </row>
        <row r="6217">
          <cell r="F6217" t="str">
            <v>1000</v>
          </cell>
        </row>
        <row r="6218">
          <cell r="F6218" t="str">
            <v>1000</v>
          </cell>
        </row>
        <row r="6219">
          <cell r="F6219" t="str">
            <v>1000</v>
          </cell>
        </row>
        <row r="6220">
          <cell r="F6220" t="str">
            <v>1000</v>
          </cell>
        </row>
        <row r="6221">
          <cell r="F6221" t="str">
            <v>1000</v>
          </cell>
        </row>
        <row r="6222">
          <cell r="F6222" t="str">
            <v>1000</v>
          </cell>
        </row>
        <row r="6223">
          <cell r="F6223" t="str">
            <v>1000</v>
          </cell>
        </row>
        <row r="6224">
          <cell r="F6224" t="str">
            <v>1000</v>
          </cell>
        </row>
        <row r="6225">
          <cell r="F6225" t="str">
            <v>1000</v>
          </cell>
        </row>
        <row r="6226">
          <cell r="F6226" t="str">
            <v>1000</v>
          </cell>
        </row>
        <row r="6227">
          <cell r="F6227" t="str">
            <v>1000</v>
          </cell>
        </row>
        <row r="6228">
          <cell r="F6228" t="str">
            <v>1000</v>
          </cell>
        </row>
        <row r="6229">
          <cell r="F6229" t="str">
            <v>1000</v>
          </cell>
        </row>
        <row r="6230">
          <cell r="F6230" t="str">
            <v>1000</v>
          </cell>
        </row>
        <row r="6231">
          <cell r="F6231" t="str">
            <v>1000</v>
          </cell>
        </row>
        <row r="6232">
          <cell r="F6232" t="str">
            <v>1999</v>
          </cell>
        </row>
        <row r="6233">
          <cell r="F6233" t="str">
            <v>1999</v>
          </cell>
        </row>
        <row r="6234">
          <cell r="F6234" t="str">
            <v>1000</v>
          </cell>
        </row>
        <row r="6235">
          <cell r="F6235" t="str">
            <v>1000</v>
          </cell>
        </row>
        <row r="6236">
          <cell r="F6236" t="str">
            <v>1000</v>
          </cell>
        </row>
        <row r="6237">
          <cell r="F6237" t="str">
            <v>1000</v>
          </cell>
        </row>
        <row r="6238">
          <cell r="F6238" t="str">
            <v>1000</v>
          </cell>
        </row>
        <row r="6239">
          <cell r="F6239" t="str">
            <v>1000</v>
          </cell>
        </row>
        <row r="6240">
          <cell r="F6240" t="str">
            <v>1000</v>
          </cell>
        </row>
        <row r="6241">
          <cell r="F6241" t="str">
            <v>1000</v>
          </cell>
        </row>
        <row r="6242">
          <cell r="F6242" t="str">
            <v>1000</v>
          </cell>
        </row>
        <row r="6243">
          <cell r="F6243" t="str">
            <v>1000</v>
          </cell>
        </row>
        <row r="6244">
          <cell r="F6244" t="str">
            <v>1000</v>
          </cell>
        </row>
        <row r="6245">
          <cell r="F6245" t="str">
            <v>1000</v>
          </cell>
        </row>
        <row r="6246">
          <cell r="F6246" t="str">
            <v>1000</v>
          </cell>
        </row>
        <row r="6247">
          <cell r="F6247" t="str">
            <v>1000</v>
          </cell>
        </row>
        <row r="6248">
          <cell r="F6248" t="str">
            <v>1000</v>
          </cell>
        </row>
        <row r="6249">
          <cell r="F6249" t="str">
            <v>1000</v>
          </cell>
        </row>
        <row r="6250">
          <cell r="F6250" t="str">
            <v>1000</v>
          </cell>
        </row>
        <row r="6251">
          <cell r="F6251" t="str">
            <v>1000</v>
          </cell>
        </row>
        <row r="6252">
          <cell r="F6252" t="str">
            <v>1000</v>
          </cell>
        </row>
        <row r="6253">
          <cell r="F6253" t="str">
            <v>1000</v>
          </cell>
        </row>
        <row r="6254">
          <cell r="F6254" t="str">
            <v>1000</v>
          </cell>
        </row>
        <row r="6255">
          <cell r="F6255" t="str">
            <v>1000</v>
          </cell>
        </row>
        <row r="6256">
          <cell r="F6256" t="str">
            <v>1000</v>
          </cell>
        </row>
        <row r="6257">
          <cell r="F6257" t="str">
            <v>1000</v>
          </cell>
        </row>
        <row r="6258">
          <cell r="F6258" t="str">
            <v>1000</v>
          </cell>
        </row>
        <row r="6259">
          <cell r="F6259" t="str">
            <v>1000</v>
          </cell>
        </row>
        <row r="6260">
          <cell r="F6260" t="str">
            <v>1000</v>
          </cell>
        </row>
        <row r="6261">
          <cell r="F6261" t="str">
            <v>1000</v>
          </cell>
        </row>
        <row r="6262">
          <cell r="F6262" t="str">
            <v>1000</v>
          </cell>
        </row>
        <row r="6263">
          <cell r="F6263" t="str">
            <v>1000</v>
          </cell>
        </row>
        <row r="6264">
          <cell r="F6264" t="str">
            <v>1999</v>
          </cell>
        </row>
        <row r="6265">
          <cell r="F6265" t="str">
            <v>1999</v>
          </cell>
        </row>
        <row r="6266">
          <cell r="F6266" t="str">
            <v>1999</v>
          </cell>
        </row>
        <row r="6267">
          <cell r="F6267" t="str">
            <v>1999</v>
          </cell>
        </row>
        <row r="6268">
          <cell r="F6268" t="str">
            <v>1999</v>
          </cell>
        </row>
        <row r="6269">
          <cell r="F6269" t="str">
            <v>1999</v>
          </cell>
        </row>
        <row r="6270">
          <cell r="F6270" t="str">
            <v>1999</v>
          </cell>
        </row>
        <row r="6271">
          <cell r="F6271" t="str">
            <v>1999</v>
          </cell>
        </row>
        <row r="6272">
          <cell r="F6272" t="str">
            <v>1999</v>
          </cell>
        </row>
        <row r="6273">
          <cell r="F6273" t="str">
            <v>1999</v>
          </cell>
        </row>
        <row r="6274">
          <cell r="F6274" t="str">
            <v>1000</v>
          </cell>
        </row>
        <row r="6275">
          <cell r="F6275" t="str">
            <v>1000</v>
          </cell>
        </row>
        <row r="6276">
          <cell r="F6276" t="str">
            <v>1000</v>
          </cell>
        </row>
        <row r="6277">
          <cell r="F6277" t="str">
            <v>1000</v>
          </cell>
        </row>
        <row r="6278">
          <cell r="F6278" t="str">
            <v>1000</v>
          </cell>
        </row>
        <row r="6279">
          <cell r="F6279" t="str">
            <v>1000</v>
          </cell>
        </row>
        <row r="6280">
          <cell r="F6280" t="str">
            <v>1000</v>
          </cell>
        </row>
        <row r="6281">
          <cell r="F6281" t="str">
            <v>1000</v>
          </cell>
        </row>
        <row r="6282">
          <cell r="F6282" t="str">
            <v>1000</v>
          </cell>
        </row>
        <row r="6283">
          <cell r="F6283" t="str">
            <v>1000</v>
          </cell>
        </row>
        <row r="6284">
          <cell r="F6284" t="str">
            <v>1000</v>
          </cell>
        </row>
        <row r="6285">
          <cell r="F6285" t="str">
            <v>1000</v>
          </cell>
        </row>
        <row r="6286">
          <cell r="F6286" t="str">
            <v>1000</v>
          </cell>
        </row>
        <row r="6287">
          <cell r="F6287" t="str">
            <v>1000</v>
          </cell>
        </row>
        <row r="6288">
          <cell r="F6288" t="str">
            <v>1000</v>
          </cell>
        </row>
        <row r="6289">
          <cell r="F6289" t="str">
            <v>1000</v>
          </cell>
        </row>
        <row r="6290">
          <cell r="F6290" t="str">
            <v>1000</v>
          </cell>
        </row>
        <row r="6291">
          <cell r="F6291" t="str">
            <v>1000</v>
          </cell>
        </row>
        <row r="6292">
          <cell r="F6292" t="str">
            <v>1000</v>
          </cell>
        </row>
        <row r="6293">
          <cell r="F6293" t="str">
            <v>1000</v>
          </cell>
        </row>
        <row r="6294">
          <cell r="F6294" t="str">
            <v>1000</v>
          </cell>
        </row>
        <row r="6295">
          <cell r="F6295" t="str">
            <v>1000</v>
          </cell>
        </row>
        <row r="6296">
          <cell r="F6296" t="str">
            <v>1000</v>
          </cell>
        </row>
        <row r="6297">
          <cell r="F6297" t="str">
            <v>1000</v>
          </cell>
        </row>
        <row r="6298">
          <cell r="F6298" t="str">
            <v>1000</v>
          </cell>
        </row>
        <row r="6299">
          <cell r="F6299" t="str">
            <v>1000</v>
          </cell>
        </row>
        <row r="6300">
          <cell r="F6300" t="str">
            <v>1000</v>
          </cell>
        </row>
        <row r="6301">
          <cell r="F6301" t="str">
            <v>1000</v>
          </cell>
        </row>
        <row r="6302">
          <cell r="F6302" t="str">
            <v>1000</v>
          </cell>
        </row>
        <row r="6303">
          <cell r="F6303" t="str">
            <v>1000</v>
          </cell>
        </row>
        <row r="6304">
          <cell r="F6304" t="str">
            <v>1000</v>
          </cell>
        </row>
        <row r="6305">
          <cell r="F6305" t="str">
            <v>1000</v>
          </cell>
        </row>
        <row r="6306">
          <cell r="F6306" t="str">
            <v>1000</v>
          </cell>
        </row>
        <row r="6307">
          <cell r="F6307" t="str">
            <v>1000</v>
          </cell>
        </row>
        <row r="6308">
          <cell r="F6308" t="str">
            <v>1000</v>
          </cell>
        </row>
        <row r="6309">
          <cell r="F6309" t="str">
            <v>1000</v>
          </cell>
        </row>
        <row r="6310">
          <cell r="F6310" t="str">
            <v>1000</v>
          </cell>
        </row>
        <row r="6311">
          <cell r="F6311" t="str">
            <v>1000</v>
          </cell>
        </row>
        <row r="6312">
          <cell r="F6312" t="str">
            <v>1000</v>
          </cell>
        </row>
        <row r="6313">
          <cell r="F6313" t="str">
            <v>1000</v>
          </cell>
        </row>
        <row r="6314">
          <cell r="F6314" t="str">
            <v>1000</v>
          </cell>
        </row>
        <row r="6315">
          <cell r="F6315" t="str">
            <v>1000</v>
          </cell>
        </row>
        <row r="6316">
          <cell r="F6316" t="str">
            <v>1000</v>
          </cell>
        </row>
        <row r="6317">
          <cell r="F6317" t="str">
            <v>1000</v>
          </cell>
        </row>
        <row r="6318">
          <cell r="F6318" t="str">
            <v>1000</v>
          </cell>
        </row>
        <row r="6319">
          <cell r="F6319" t="str">
            <v>1000</v>
          </cell>
        </row>
        <row r="6320">
          <cell r="F6320" t="str">
            <v>1000</v>
          </cell>
        </row>
        <row r="6321">
          <cell r="F6321" t="str">
            <v>1001</v>
          </cell>
        </row>
        <row r="6322">
          <cell r="F6322" t="str">
            <v>1001</v>
          </cell>
        </row>
        <row r="6323">
          <cell r="F6323" t="str">
            <v>1010</v>
          </cell>
        </row>
        <row r="6324">
          <cell r="F6324" t="str">
            <v>1010</v>
          </cell>
        </row>
        <row r="6325">
          <cell r="F6325" t="str">
            <v>1020</v>
          </cell>
        </row>
        <row r="6326">
          <cell r="F6326" t="str">
            <v>1020</v>
          </cell>
        </row>
        <row r="6327">
          <cell r="F6327" t="str">
            <v>1030</v>
          </cell>
        </row>
        <row r="6328">
          <cell r="F6328" t="str">
            <v>1030</v>
          </cell>
        </row>
        <row r="6329">
          <cell r="F6329" t="str">
            <v>1070</v>
          </cell>
        </row>
        <row r="6330">
          <cell r="F6330" t="str">
            <v>1070</v>
          </cell>
        </row>
        <row r="6331">
          <cell r="F6331" t="str">
            <v>1080</v>
          </cell>
        </row>
        <row r="6332">
          <cell r="F6332" t="str">
            <v>1080</v>
          </cell>
        </row>
        <row r="6333">
          <cell r="F6333" t="str">
            <v>1090</v>
          </cell>
        </row>
        <row r="6334">
          <cell r="F6334" t="str">
            <v>1090</v>
          </cell>
        </row>
        <row r="6335">
          <cell r="F6335" t="str">
            <v>1090</v>
          </cell>
        </row>
        <row r="6336">
          <cell r="F6336" t="str">
            <v>1090</v>
          </cell>
        </row>
        <row r="6337">
          <cell r="F6337" t="str">
            <v>2000</v>
          </cell>
        </row>
        <row r="6338">
          <cell r="F6338" t="str">
            <v>2000</v>
          </cell>
        </row>
        <row r="6339">
          <cell r="F6339" t="str">
            <v>2000</v>
          </cell>
        </row>
        <row r="6340">
          <cell r="F6340" t="str">
            <v>2000</v>
          </cell>
        </row>
        <row r="6341">
          <cell r="F6341" t="str">
            <v>2000</v>
          </cell>
        </row>
        <row r="6342">
          <cell r="F6342" t="str">
            <v>2000</v>
          </cell>
        </row>
        <row r="6343">
          <cell r="F6343" t="str">
            <v>2100</v>
          </cell>
        </row>
        <row r="6344">
          <cell r="F6344" t="str">
            <v>2100</v>
          </cell>
        </row>
        <row r="6345">
          <cell r="F6345" t="str">
            <v>2100</v>
          </cell>
        </row>
        <row r="6346">
          <cell r="F6346" t="str">
            <v>2100</v>
          </cell>
        </row>
        <row r="6347">
          <cell r="F6347" t="str">
            <v>3100</v>
          </cell>
        </row>
        <row r="6348">
          <cell r="F6348" t="str">
            <v>3100</v>
          </cell>
        </row>
        <row r="6349">
          <cell r="F6349" t="str">
            <v>3100</v>
          </cell>
        </row>
        <row r="6350">
          <cell r="F6350" t="str">
            <v>3100</v>
          </cell>
        </row>
        <row r="6351">
          <cell r="F6351" t="str">
            <v>3500</v>
          </cell>
        </row>
        <row r="6352">
          <cell r="F6352" t="str">
            <v>1000</v>
          </cell>
        </row>
        <row r="6353">
          <cell r="F6353" t="str">
            <v>1000</v>
          </cell>
        </row>
        <row r="6354">
          <cell r="F6354" t="str">
            <v>1000</v>
          </cell>
        </row>
        <row r="6355">
          <cell r="F6355" t="str">
            <v>1000</v>
          </cell>
        </row>
        <row r="6356">
          <cell r="F6356" t="str">
            <v>1000</v>
          </cell>
        </row>
        <row r="6357">
          <cell r="F6357" t="str">
            <v>1000</v>
          </cell>
        </row>
        <row r="6358">
          <cell r="F6358" t="str">
            <v>1000</v>
          </cell>
        </row>
        <row r="6359">
          <cell r="F6359" t="str">
            <v>1000</v>
          </cell>
        </row>
        <row r="6360">
          <cell r="F6360" t="str">
            <v>1000</v>
          </cell>
        </row>
        <row r="6361">
          <cell r="F6361" t="str">
            <v>1000</v>
          </cell>
        </row>
        <row r="6362">
          <cell r="F6362" t="str">
            <v>1000</v>
          </cell>
        </row>
        <row r="6363">
          <cell r="F6363" t="str">
            <v>1000</v>
          </cell>
        </row>
        <row r="6364">
          <cell r="F6364" t="str">
            <v>1000</v>
          </cell>
        </row>
        <row r="6365">
          <cell r="F6365" t="str">
            <v>1000</v>
          </cell>
        </row>
        <row r="6366">
          <cell r="F6366" t="str">
            <v>1010</v>
          </cell>
        </row>
        <row r="6367">
          <cell r="F6367" t="str">
            <v>1020</v>
          </cell>
        </row>
        <row r="6368">
          <cell r="F6368" t="str">
            <v>1020</v>
          </cell>
        </row>
        <row r="6369">
          <cell r="F6369" t="str">
            <v>1020</v>
          </cell>
        </row>
        <row r="6370">
          <cell r="F6370" t="str">
            <v>1030</v>
          </cell>
        </row>
        <row r="6371">
          <cell r="F6371" t="str">
            <v>1030</v>
          </cell>
        </row>
        <row r="6372">
          <cell r="F6372" t="str">
            <v>1080</v>
          </cell>
        </row>
        <row r="6373">
          <cell r="F6373" t="str">
            <v>1080</v>
          </cell>
        </row>
        <row r="6374">
          <cell r="F6374" t="str">
            <v>1080</v>
          </cell>
        </row>
        <row r="6375">
          <cell r="F6375" t="str">
            <v>1080</v>
          </cell>
        </row>
        <row r="6376">
          <cell r="F6376" t="str">
            <v>1090</v>
          </cell>
        </row>
        <row r="6377">
          <cell r="F6377" t="str">
            <v>1090</v>
          </cell>
        </row>
        <row r="6378">
          <cell r="F6378" t="str">
            <v>1090</v>
          </cell>
        </row>
        <row r="6379">
          <cell r="F6379" t="str">
            <v>1090</v>
          </cell>
        </row>
        <row r="6380">
          <cell r="F6380" t="str">
            <v>1090</v>
          </cell>
        </row>
        <row r="6381">
          <cell r="F6381" t="str">
            <v>1090</v>
          </cell>
        </row>
        <row r="6382">
          <cell r="F6382" t="str">
            <v>1090</v>
          </cell>
        </row>
        <row r="6383">
          <cell r="F6383" t="str">
            <v>1000</v>
          </cell>
        </row>
        <row r="6384">
          <cell r="F6384" t="str">
            <v>1000</v>
          </cell>
        </row>
        <row r="6385">
          <cell r="F6385" t="str">
            <v>1001</v>
          </cell>
        </row>
        <row r="6386">
          <cell r="F6386" t="str">
            <v>1001</v>
          </cell>
        </row>
        <row r="6387">
          <cell r="F6387" t="str">
            <v>1010</v>
          </cell>
        </row>
        <row r="6388">
          <cell r="F6388" t="str">
            <v>1010</v>
          </cell>
        </row>
        <row r="6389">
          <cell r="F6389" t="str">
            <v>1015</v>
          </cell>
        </row>
        <row r="6390">
          <cell r="F6390" t="str">
            <v>1015</v>
          </cell>
        </row>
        <row r="6391">
          <cell r="F6391" t="str">
            <v>1020</v>
          </cell>
        </row>
        <row r="6392">
          <cell r="F6392" t="str">
            <v>1020</v>
          </cell>
        </row>
        <row r="6393">
          <cell r="F6393" t="str">
            <v>1030</v>
          </cell>
        </row>
        <row r="6394">
          <cell r="F6394" t="str">
            <v>1030</v>
          </cell>
        </row>
        <row r="6395">
          <cell r="F6395" t="str">
            <v>1070</v>
          </cell>
        </row>
        <row r="6396">
          <cell r="F6396" t="str">
            <v>1070</v>
          </cell>
        </row>
        <row r="6397">
          <cell r="F6397" t="str">
            <v>1080</v>
          </cell>
        </row>
        <row r="6398">
          <cell r="F6398" t="str">
            <v>1080</v>
          </cell>
        </row>
        <row r="6399">
          <cell r="F6399" t="str">
            <v>1090</v>
          </cell>
        </row>
        <row r="6400">
          <cell r="F6400" t="str">
            <v>1090</v>
          </cell>
        </row>
        <row r="6401">
          <cell r="F6401" t="str">
            <v>1090</v>
          </cell>
        </row>
        <row r="6402">
          <cell r="F6402" t="str">
            <v>1090</v>
          </cell>
        </row>
        <row r="6403">
          <cell r="F6403" t="str">
            <v>1090</v>
          </cell>
        </row>
        <row r="6404">
          <cell r="F6404" t="str">
            <v>2000</v>
          </cell>
        </row>
        <row r="6405">
          <cell r="F6405" t="str">
            <v>2000</v>
          </cell>
        </row>
        <row r="6406">
          <cell r="F6406" t="str">
            <v>2000</v>
          </cell>
        </row>
        <row r="6407">
          <cell r="F6407" t="str">
            <v>2000</v>
          </cell>
        </row>
        <row r="6408">
          <cell r="F6408" t="str">
            <v>2100</v>
          </cell>
        </row>
        <row r="6409">
          <cell r="F6409" t="str">
            <v>2100</v>
          </cell>
        </row>
        <row r="6410">
          <cell r="F6410" t="str">
            <v>2100</v>
          </cell>
        </row>
        <row r="6411">
          <cell r="F6411" t="str">
            <v>3100</v>
          </cell>
        </row>
        <row r="6412">
          <cell r="F6412" t="str">
            <v>3100</v>
          </cell>
        </row>
        <row r="6413">
          <cell r="F6413" t="str">
            <v>3100</v>
          </cell>
        </row>
        <row r="6414">
          <cell r="F6414" t="str">
            <v>3100</v>
          </cell>
        </row>
        <row r="6415">
          <cell r="F6415" t="str">
            <v>1000</v>
          </cell>
        </row>
        <row r="6416">
          <cell r="F6416" t="str">
            <v>1000</v>
          </cell>
        </row>
        <row r="6417">
          <cell r="F6417" t="str">
            <v>1000</v>
          </cell>
        </row>
        <row r="6418">
          <cell r="F6418" t="str">
            <v>1000</v>
          </cell>
        </row>
        <row r="6419">
          <cell r="F6419" t="str">
            <v>1000</v>
          </cell>
        </row>
        <row r="6420">
          <cell r="F6420" t="str">
            <v>1000</v>
          </cell>
        </row>
        <row r="6421">
          <cell r="F6421" t="str">
            <v>1000</v>
          </cell>
        </row>
        <row r="6422">
          <cell r="F6422" t="str">
            <v>1000</v>
          </cell>
        </row>
        <row r="6423">
          <cell r="F6423" t="str">
            <v>1000</v>
          </cell>
        </row>
        <row r="6424">
          <cell r="F6424" t="str">
            <v>1000</v>
          </cell>
        </row>
        <row r="6425">
          <cell r="F6425" t="str">
            <v>1000</v>
          </cell>
        </row>
        <row r="6426">
          <cell r="F6426" t="str">
            <v>2100</v>
          </cell>
        </row>
        <row r="6427">
          <cell r="F6427" t="str">
            <v>3100</v>
          </cell>
        </row>
        <row r="6428">
          <cell r="F6428" t="str">
            <v>3100</v>
          </cell>
        </row>
        <row r="6429">
          <cell r="F6429" t="str">
            <v>3100</v>
          </cell>
        </row>
        <row r="6430">
          <cell r="F6430" t="str">
            <v>3100</v>
          </cell>
        </row>
        <row r="6431">
          <cell r="F6431" t="str">
            <v>3100</v>
          </cell>
        </row>
        <row r="6432">
          <cell r="F6432" t="str">
            <v>3100</v>
          </cell>
        </row>
        <row r="6433">
          <cell r="F6433" t="str">
            <v>1000</v>
          </cell>
        </row>
        <row r="6434">
          <cell r="F6434" t="str">
            <v>1000</v>
          </cell>
        </row>
        <row r="6435">
          <cell r="F6435" t="str">
            <v>1000</v>
          </cell>
        </row>
        <row r="6436">
          <cell r="F6436" t="str">
            <v>1000</v>
          </cell>
        </row>
        <row r="6437">
          <cell r="F6437" t="str">
            <v>1000</v>
          </cell>
        </row>
        <row r="6438">
          <cell r="F6438" t="str">
            <v>1000</v>
          </cell>
        </row>
        <row r="6439">
          <cell r="F6439" t="str">
            <v>1000</v>
          </cell>
        </row>
        <row r="6440">
          <cell r="F6440" t="str">
            <v>1000</v>
          </cell>
        </row>
        <row r="6441">
          <cell r="F6441" t="str">
            <v>1000</v>
          </cell>
        </row>
        <row r="6442">
          <cell r="F6442" t="str">
            <v>1000</v>
          </cell>
        </row>
        <row r="6443">
          <cell r="F6443" t="str">
            <v>1000</v>
          </cell>
        </row>
        <row r="6444">
          <cell r="F6444" t="str">
            <v>1000</v>
          </cell>
        </row>
        <row r="6445">
          <cell r="F6445" t="str">
            <v>1000</v>
          </cell>
        </row>
        <row r="6446">
          <cell r="F6446" t="str">
            <v>1000</v>
          </cell>
        </row>
        <row r="6447">
          <cell r="F6447" t="str">
            <v>1010</v>
          </cell>
        </row>
        <row r="6448">
          <cell r="F6448" t="str">
            <v>1010</v>
          </cell>
        </row>
        <row r="6449">
          <cell r="F6449" t="str">
            <v>1020</v>
          </cell>
        </row>
        <row r="6450">
          <cell r="F6450" t="str">
            <v>1020</v>
          </cell>
        </row>
        <row r="6451">
          <cell r="F6451" t="str">
            <v>1020</v>
          </cell>
        </row>
        <row r="6452">
          <cell r="F6452" t="str">
            <v>1020</v>
          </cell>
        </row>
        <row r="6453">
          <cell r="F6453" t="str">
            <v>1030</v>
          </cell>
        </row>
        <row r="6454">
          <cell r="F6454" t="str">
            <v>1080</v>
          </cell>
        </row>
        <row r="6455">
          <cell r="F6455" t="str">
            <v>1080</v>
          </cell>
        </row>
        <row r="6456">
          <cell r="F6456" t="str">
            <v>1080</v>
          </cell>
        </row>
        <row r="6457">
          <cell r="F6457" t="str">
            <v>1080</v>
          </cell>
        </row>
        <row r="6458">
          <cell r="F6458" t="str">
            <v>1090</v>
          </cell>
        </row>
        <row r="6459">
          <cell r="F6459" t="str">
            <v>1090</v>
          </cell>
        </row>
        <row r="6460">
          <cell r="F6460" t="str">
            <v>1090</v>
          </cell>
        </row>
        <row r="6461">
          <cell r="F6461" t="str">
            <v>1090</v>
          </cell>
        </row>
        <row r="6462">
          <cell r="F6462" t="str">
            <v>1090</v>
          </cell>
        </row>
        <row r="6463">
          <cell r="F6463" t="str">
            <v>1090</v>
          </cell>
        </row>
        <row r="6464">
          <cell r="F6464" t="str">
            <v>1090</v>
          </cell>
        </row>
        <row r="6465">
          <cell r="F6465" t="str">
            <v>1000</v>
          </cell>
        </row>
        <row r="6466">
          <cell r="F6466" t="str">
            <v>1000</v>
          </cell>
        </row>
        <row r="6467">
          <cell r="F6467" t="str">
            <v>1001</v>
          </cell>
        </row>
        <row r="6468">
          <cell r="F6468" t="str">
            <v>1001</v>
          </cell>
        </row>
        <row r="6469">
          <cell r="F6469" t="str">
            <v>1010</v>
          </cell>
        </row>
        <row r="6470">
          <cell r="F6470" t="str">
            <v>1010</v>
          </cell>
        </row>
        <row r="6471">
          <cell r="F6471" t="str">
            <v>1015</v>
          </cell>
        </row>
        <row r="6472">
          <cell r="F6472" t="str">
            <v>1015</v>
          </cell>
        </row>
        <row r="6473">
          <cell r="F6473" t="str">
            <v>1020</v>
          </cell>
        </row>
        <row r="6474">
          <cell r="F6474" t="str">
            <v>1020</v>
          </cell>
        </row>
        <row r="6475">
          <cell r="F6475" t="str">
            <v>1030</v>
          </cell>
        </row>
        <row r="6476">
          <cell r="F6476" t="str">
            <v>1030</v>
          </cell>
        </row>
        <row r="6477">
          <cell r="F6477" t="str">
            <v>1070</v>
          </cell>
        </row>
        <row r="6478">
          <cell r="F6478" t="str">
            <v>1070</v>
          </cell>
        </row>
        <row r="6479">
          <cell r="F6479" t="str">
            <v>1080</v>
          </cell>
        </row>
        <row r="6480">
          <cell r="F6480" t="str">
            <v>1080</v>
          </cell>
        </row>
        <row r="6481">
          <cell r="F6481" t="str">
            <v>1090</v>
          </cell>
        </row>
        <row r="6482">
          <cell r="F6482" t="str">
            <v>1090</v>
          </cell>
        </row>
        <row r="6483">
          <cell r="F6483" t="str">
            <v>1090</v>
          </cell>
        </row>
        <row r="6484">
          <cell r="F6484" t="str">
            <v>1090</v>
          </cell>
        </row>
        <row r="6485">
          <cell r="F6485" t="str">
            <v>1090</v>
          </cell>
        </row>
        <row r="6486">
          <cell r="F6486" t="str">
            <v>2000</v>
          </cell>
        </row>
        <row r="6487">
          <cell r="F6487" t="str">
            <v>2000</v>
          </cell>
        </row>
        <row r="6488">
          <cell r="F6488" t="str">
            <v>2000</v>
          </cell>
        </row>
        <row r="6489">
          <cell r="F6489" t="str">
            <v>2000</v>
          </cell>
        </row>
        <row r="6490">
          <cell r="F6490" t="str">
            <v>2100</v>
          </cell>
        </row>
        <row r="6491">
          <cell r="F6491" t="str">
            <v>2100</v>
          </cell>
        </row>
        <row r="6492">
          <cell r="F6492" t="str">
            <v>2100</v>
          </cell>
        </row>
        <row r="6493">
          <cell r="F6493" t="str">
            <v>2100</v>
          </cell>
        </row>
        <row r="6494">
          <cell r="F6494" t="str">
            <v>3100</v>
          </cell>
        </row>
        <row r="6495">
          <cell r="F6495" t="str">
            <v>3100</v>
          </cell>
        </row>
        <row r="6496">
          <cell r="F6496" t="str">
            <v>3100</v>
          </cell>
        </row>
        <row r="6497">
          <cell r="F6497" t="str">
            <v>3100</v>
          </cell>
        </row>
        <row r="6498">
          <cell r="F6498" t="str">
            <v>1000</v>
          </cell>
        </row>
        <row r="6499">
          <cell r="F6499" t="str">
            <v>1000</v>
          </cell>
        </row>
        <row r="6500">
          <cell r="F6500" t="str">
            <v>1000</v>
          </cell>
        </row>
        <row r="6501">
          <cell r="F6501" t="str">
            <v>1000</v>
          </cell>
        </row>
        <row r="6502">
          <cell r="F6502" t="str">
            <v>1000</v>
          </cell>
        </row>
        <row r="6503">
          <cell r="F6503" t="str">
            <v>1000</v>
          </cell>
        </row>
        <row r="6504">
          <cell r="F6504" t="str">
            <v>1000</v>
          </cell>
        </row>
        <row r="6505">
          <cell r="F6505" t="str">
            <v>1000</v>
          </cell>
        </row>
        <row r="6506">
          <cell r="F6506" t="str">
            <v>1000</v>
          </cell>
        </row>
        <row r="6507">
          <cell r="F6507" t="str">
            <v>1000</v>
          </cell>
        </row>
        <row r="6508">
          <cell r="F6508" t="str">
            <v>1000</v>
          </cell>
        </row>
        <row r="6509">
          <cell r="F6509" t="str">
            <v>1000</v>
          </cell>
        </row>
        <row r="6510">
          <cell r="F6510" t="str">
            <v>1000</v>
          </cell>
        </row>
        <row r="6511">
          <cell r="F6511" t="str">
            <v>1000</v>
          </cell>
        </row>
        <row r="6512">
          <cell r="F6512" t="str">
            <v>1000</v>
          </cell>
        </row>
        <row r="6513">
          <cell r="F6513" t="str">
            <v>1000</v>
          </cell>
        </row>
        <row r="6514">
          <cell r="F6514" t="str">
            <v>2100</v>
          </cell>
        </row>
        <row r="6515">
          <cell r="F6515" t="str">
            <v>2100</v>
          </cell>
        </row>
        <row r="6516">
          <cell r="F6516" t="str">
            <v>2100</v>
          </cell>
        </row>
        <row r="6517">
          <cell r="F6517" t="str">
            <v>2100</v>
          </cell>
        </row>
        <row r="6518">
          <cell r="F6518" t="str">
            <v>3100</v>
          </cell>
        </row>
        <row r="6519">
          <cell r="F6519" t="str">
            <v>3100</v>
          </cell>
        </row>
        <row r="6520">
          <cell r="F6520" t="str">
            <v>3100</v>
          </cell>
        </row>
        <row r="6521">
          <cell r="F6521" t="str">
            <v>3100</v>
          </cell>
        </row>
        <row r="6522">
          <cell r="F6522" t="str">
            <v>3100</v>
          </cell>
        </row>
        <row r="6523">
          <cell r="F6523" t="str">
            <v>3100</v>
          </cell>
        </row>
        <row r="6524">
          <cell r="F6524" t="str">
            <v>3100</v>
          </cell>
        </row>
        <row r="6525">
          <cell r="F6525" t="str">
            <v>1000</v>
          </cell>
        </row>
        <row r="6526">
          <cell r="F6526" t="str">
            <v>1000</v>
          </cell>
        </row>
        <row r="6527">
          <cell r="F6527" t="str">
            <v>1000</v>
          </cell>
        </row>
        <row r="6528">
          <cell r="F6528" t="str">
            <v>1000</v>
          </cell>
        </row>
        <row r="6529">
          <cell r="F6529" t="str">
            <v>1000</v>
          </cell>
        </row>
        <row r="6530">
          <cell r="F6530" t="str">
            <v>1000</v>
          </cell>
        </row>
        <row r="6531">
          <cell r="F6531" t="str">
            <v>1000</v>
          </cell>
        </row>
        <row r="6532">
          <cell r="F6532" t="str">
            <v>1000</v>
          </cell>
        </row>
        <row r="6533">
          <cell r="F6533" t="str">
            <v>1000</v>
          </cell>
        </row>
        <row r="6534">
          <cell r="F6534" t="str">
            <v>1000</v>
          </cell>
        </row>
        <row r="6535">
          <cell r="F6535" t="str">
            <v>1000</v>
          </cell>
        </row>
        <row r="6536">
          <cell r="F6536" t="str">
            <v>1000</v>
          </cell>
        </row>
        <row r="6537">
          <cell r="F6537" t="str">
            <v>1000</v>
          </cell>
        </row>
        <row r="6538">
          <cell r="F6538" t="str">
            <v>1000</v>
          </cell>
        </row>
        <row r="6539">
          <cell r="F6539" t="str">
            <v>1000</v>
          </cell>
        </row>
        <row r="6540">
          <cell r="F6540" t="str">
            <v>1000</v>
          </cell>
        </row>
        <row r="6541">
          <cell r="F6541" t="str">
            <v>1000</v>
          </cell>
        </row>
        <row r="6542">
          <cell r="F6542" t="str">
            <v>1000</v>
          </cell>
        </row>
        <row r="6543">
          <cell r="F6543" t="str">
            <v>1000</v>
          </cell>
        </row>
        <row r="6544">
          <cell r="F6544" t="str">
            <v>1000</v>
          </cell>
        </row>
        <row r="6545">
          <cell r="F6545" t="str">
            <v>1000</v>
          </cell>
        </row>
        <row r="6546">
          <cell r="F6546" t="str">
            <v>1000</v>
          </cell>
        </row>
        <row r="6547">
          <cell r="F6547" t="str">
            <v>1000</v>
          </cell>
        </row>
        <row r="6548">
          <cell r="F6548" t="str">
            <v>1010</v>
          </cell>
        </row>
        <row r="6549">
          <cell r="F6549" t="str">
            <v>1010</v>
          </cell>
        </row>
        <row r="6550">
          <cell r="F6550" t="str">
            <v>1010</v>
          </cell>
        </row>
        <row r="6551">
          <cell r="F6551" t="str">
            <v>1010</v>
          </cell>
        </row>
        <row r="6552">
          <cell r="F6552" t="str">
            <v>1020</v>
          </cell>
        </row>
        <row r="6553">
          <cell r="F6553" t="str">
            <v>1020</v>
          </cell>
        </row>
        <row r="6554">
          <cell r="F6554" t="str">
            <v>1020</v>
          </cell>
        </row>
        <row r="6555">
          <cell r="F6555" t="str">
            <v>1020</v>
          </cell>
        </row>
        <row r="6556">
          <cell r="F6556" t="str">
            <v>1020</v>
          </cell>
        </row>
        <row r="6557">
          <cell r="F6557" t="str">
            <v>1020</v>
          </cell>
        </row>
        <row r="6558">
          <cell r="F6558" t="str">
            <v>1030</v>
          </cell>
        </row>
        <row r="6559">
          <cell r="F6559" t="str">
            <v>1030</v>
          </cell>
        </row>
        <row r="6560">
          <cell r="F6560" t="str">
            <v>1030</v>
          </cell>
        </row>
        <row r="6561">
          <cell r="F6561" t="str">
            <v>1030</v>
          </cell>
        </row>
        <row r="6562">
          <cell r="F6562" t="str">
            <v>1030</v>
          </cell>
        </row>
        <row r="6563">
          <cell r="F6563" t="str">
            <v>1030</v>
          </cell>
        </row>
        <row r="6564">
          <cell r="F6564" t="str">
            <v>1030</v>
          </cell>
        </row>
        <row r="6565">
          <cell r="F6565" t="str">
            <v>1030</v>
          </cell>
        </row>
        <row r="6566">
          <cell r="F6566" t="str">
            <v>1070</v>
          </cell>
        </row>
        <row r="6567">
          <cell r="F6567" t="str">
            <v>1070</v>
          </cell>
        </row>
        <row r="6568">
          <cell r="F6568" t="str">
            <v>1070</v>
          </cell>
        </row>
        <row r="6569">
          <cell r="F6569" t="str">
            <v>1070</v>
          </cell>
        </row>
        <row r="6570">
          <cell r="F6570" t="str">
            <v>1070</v>
          </cell>
        </row>
        <row r="6571">
          <cell r="F6571" t="str">
            <v>1070</v>
          </cell>
        </row>
        <row r="6572">
          <cell r="F6572" t="str">
            <v>1070</v>
          </cell>
        </row>
        <row r="6573">
          <cell r="F6573" t="str">
            <v>1070</v>
          </cell>
        </row>
        <row r="6574">
          <cell r="F6574" t="str">
            <v>1080</v>
          </cell>
        </row>
        <row r="6575">
          <cell r="F6575" t="str">
            <v>1080</v>
          </cell>
        </row>
        <row r="6576">
          <cell r="F6576" t="str">
            <v>1080</v>
          </cell>
        </row>
        <row r="6577">
          <cell r="F6577" t="str">
            <v>1080</v>
          </cell>
        </row>
        <row r="6578">
          <cell r="F6578" t="str">
            <v>1080</v>
          </cell>
        </row>
        <row r="6579">
          <cell r="F6579" t="str">
            <v>1080</v>
          </cell>
        </row>
        <row r="6580">
          <cell r="F6580" t="str">
            <v>1080</v>
          </cell>
        </row>
        <row r="6581">
          <cell r="F6581" t="str">
            <v>1080</v>
          </cell>
        </row>
        <row r="6582">
          <cell r="F6582" t="str">
            <v>1090</v>
          </cell>
        </row>
        <row r="6583">
          <cell r="F6583" t="str">
            <v>1090</v>
          </cell>
        </row>
        <row r="6584">
          <cell r="F6584" t="str">
            <v>1090</v>
          </cell>
        </row>
        <row r="6585">
          <cell r="F6585" t="str">
            <v>1090</v>
          </cell>
        </row>
        <row r="6586">
          <cell r="F6586" t="str">
            <v>1090</v>
          </cell>
        </row>
        <row r="6587">
          <cell r="F6587" t="str">
            <v>1090</v>
          </cell>
        </row>
        <row r="6588">
          <cell r="F6588" t="str">
            <v>1090</v>
          </cell>
        </row>
        <row r="6589">
          <cell r="F6589" t="str">
            <v>1090</v>
          </cell>
        </row>
        <row r="6590">
          <cell r="F6590" t="str">
            <v>1000</v>
          </cell>
        </row>
        <row r="6591">
          <cell r="F6591" t="str">
            <v>1000</v>
          </cell>
        </row>
        <row r="6592">
          <cell r="F6592" t="str">
            <v>1001</v>
          </cell>
        </row>
        <row r="6593">
          <cell r="F6593" t="str">
            <v>1001</v>
          </cell>
        </row>
        <row r="6594">
          <cell r="F6594" t="str">
            <v>1010</v>
          </cell>
        </row>
        <row r="6595">
          <cell r="F6595" t="str">
            <v>1010</v>
          </cell>
        </row>
        <row r="6596">
          <cell r="F6596" t="str">
            <v>1015</v>
          </cell>
        </row>
        <row r="6597">
          <cell r="F6597" t="str">
            <v>1015</v>
          </cell>
        </row>
        <row r="6598">
          <cell r="F6598" t="str">
            <v>1020</v>
          </cell>
        </row>
        <row r="6599">
          <cell r="F6599" t="str">
            <v>1020</v>
          </cell>
        </row>
        <row r="6600">
          <cell r="F6600" t="str">
            <v>1030</v>
          </cell>
        </row>
        <row r="6601">
          <cell r="F6601" t="str">
            <v>1030</v>
          </cell>
        </row>
        <row r="6602">
          <cell r="F6602" t="str">
            <v>1070</v>
          </cell>
        </row>
        <row r="6603">
          <cell r="F6603" t="str">
            <v>1070</v>
          </cell>
        </row>
        <row r="6604">
          <cell r="F6604" t="str">
            <v>1080</v>
          </cell>
        </row>
        <row r="6605">
          <cell r="F6605" t="str">
            <v>1080</v>
          </cell>
        </row>
        <row r="6606">
          <cell r="F6606" t="str">
            <v>1090</v>
          </cell>
        </row>
        <row r="6607">
          <cell r="F6607" t="str">
            <v>1090</v>
          </cell>
        </row>
        <row r="6608">
          <cell r="F6608" t="str">
            <v>1090</v>
          </cell>
        </row>
        <row r="6609">
          <cell r="F6609" t="str">
            <v>1090</v>
          </cell>
        </row>
        <row r="6610">
          <cell r="F6610" t="str">
            <v>1090</v>
          </cell>
        </row>
        <row r="6611">
          <cell r="F6611" t="str">
            <v>2000</v>
          </cell>
        </row>
        <row r="6612">
          <cell r="F6612" t="str">
            <v>2000</v>
          </cell>
        </row>
        <row r="6613">
          <cell r="F6613" t="str">
            <v>2000</v>
          </cell>
        </row>
        <row r="6614">
          <cell r="F6614" t="str">
            <v>2000</v>
          </cell>
        </row>
        <row r="6615">
          <cell r="F6615" t="str">
            <v>2100</v>
          </cell>
        </row>
        <row r="6616">
          <cell r="F6616" t="str">
            <v>2100</v>
          </cell>
        </row>
        <row r="6617">
          <cell r="F6617" t="str">
            <v>2100</v>
          </cell>
        </row>
        <row r="6618">
          <cell r="F6618" t="str">
            <v>2100</v>
          </cell>
        </row>
        <row r="6619">
          <cell r="F6619" t="str">
            <v>3100</v>
          </cell>
        </row>
        <row r="6620">
          <cell r="F6620" t="str">
            <v>3100</v>
          </cell>
        </row>
        <row r="6621">
          <cell r="F6621" t="str">
            <v>3100</v>
          </cell>
        </row>
        <row r="6622">
          <cell r="F6622" t="str">
            <v>3100</v>
          </cell>
        </row>
        <row r="6623">
          <cell r="F6623" t="str">
            <v>1000</v>
          </cell>
        </row>
        <row r="6624">
          <cell r="F6624" t="str">
            <v>1000</v>
          </cell>
        </row>
        <row r="6625">
          <cell r="F6625" t="str">
            <v>1000</v>
          </cell>
        </row>
        <row r="6626">
          <cell r="F6626" t="str">
            <v>1000</v>
          </cell>
        </row>
        <row r="6627">
          <cell r="F6627" t="str">
            <v>1000</v>
          </cell>
        </row>
        <row r="6628">
          <cell r="F6628" t="str">
            <v>1000</v>
          </cell>
        </row>
        <row r="6629">
          <cell r="F6629" t="str">
            <v>1000</v>
          </cell>
        </row>
        <row r="6630">
          <cell r="F6630" t="str">
            <v>1000</v>
          </cell>
        </row>
        <row r="6631">
          <cell r="F6631" t="str">
            <v>1000</v>
          </cell>
        </row>
        <row r="6632">
          <cell r="F6632" t="str">
            <v>1000</v>
          </cell>
        </row>
        <row r="6633">
          <cell r="F6633" t="str">
            <v>1000</v>
          </cell>
        </row>
        <row r="6634">
          <cell r="F6634" t="str">
            <v>1000</v>
          </cell>
        </row>
        <row r="6635">
          <cell r="F6635" t="str">
            <v>1000</v>
          </cell>
        </row>
        <row r="6636">
          <cell r="F6636" t="str">
            <v>1000</v>
          </cell>
        </row>
        <row r="6637">
          <cell r="F6637" t="str">
            <v>1000</v>
          </cell>
        </row>
        <row r="6638">
          <cell r="F6638" t="str">
            <v>1000</v>
          </cell>
        </row>
        <row r="6639">
          <cell r="F6639" t="str">
            <v>1000</v>
          </cell>
        </row>
        <row r="6640">
          <cell r="F6640" t="str">
            <v>1000</v>
          </cell>
        </row>
        <row r="6641">
          <cell r="F6641" t="str">
            <v>1000</v>
          </cell>
        </row>
        <row r="6642">
          <cell r="F6642" t="str">
            <v>1000</v>
          </cell>
        </row>
        <row r="6643">
          <cell r="F6643" t="str">
            <v>1000</v>
          </cell>
        </row>
        <row r="6644">
          <cell r="F6644" t="str">
            <v>1000</v>
          </cell>
        </row>
        <row r="6645">
          <cell r="F6645" t="str">
            <v>1000</v>
          </cell>
        </row>
        <row r="6646">
          <cell r="F6646" t="str">
            <v>1000</v>
          </cell>
        </row>
        <row r="6647">
          <cell r="F6647" t="str">
            <v>1000</v>
          </cell>
        </row>
        <row r="6648">
          <cell r="F6648" t="str">
            <v>1000</v>
          </cell>
        </row>
        <row r="6649">
          <cell r="F6649" t="str">
            <v>1000</v>
          </cell>
        </row>
        <row r="6650">
          <cell r="F6650" t="str">
            <v>1000</v>
          </cell>
        </row>
        <row r="6651">
          <cell r="F6651" t="str">
            <v>1000</v>
          </cell>
        </row>
        <row r="6652">
          <cell r="F6652" t="str">
            <v>1000</v>
          </cell>
        </row>
        <row r="6653">
          <cell r="F6653" t="str">
            <v>1000</v>
          </cell>
        </row>
        <row r="6654">
          <cell r="F6654" t="str">
            <v>1000</v>
          </cell>
        </row>
        <row r="6655">
          <cell r="F6655" t="str">
            <v>1000</v>
          </cell>
        </row>
        <row r="6656">
          <cell r="F6656" t="str">
            <v>2100</v>
          </cell>
        </row>
        <row r="6657">
          <cell r="F6657" t="str">
            <v>2100</v>
          </cell>
        </row>
        <row r="6658">
          <cell r="F6658" t="str">
            <v>2100</v>
          </cell>
        </row>
        <row r="6659">
          <cell r="F6659" t="str">
            <v>2100</v>
          </cell>
        </row>
        <row r="6660">
          <cell r="F6660" t="str">
            <v>2100</v>
          </cell>
        </row>
        <row r="6661">
          <cell r="F6661" t="str">
            <v>2100</v>
          </cell>
        </row>
        <row r="6662">
          <cell r="F6662" t="str">
            <v>2100</v>
          </cell>
        </row>
        <row r="6663">
          <cell r="F6663" t="str">
            <v>2100</v>
          </cell>
        </row>
        <row r="6664">
          <cell r="F6664" t="str">
            <v>2100</v>
          </cell>
        </row>
        <row r="6665">
          <cell r="F6665" t="str">
            <v>2100</v>
          </cell>
        </row>
        <row r="6666">
          <cell r="F6666" t="str">
            <v>2100</v>
          </cell>
        </row>
        <row r="6667">
          <cell r="F6667" t="str">
            <v>2100</v>
          </cell>
        </row>
        <row r="6668">
          <cell r="F6668" t="str">
            <v>2100</v>
          </cell>
        </row>
        <row r="6669">
          <cell r="F6669" t="str">
            <v>2100</v>
          </cell>
        </row>
        <row r="6670">
          <cell r="F6670" t="str">
            <v>2100</v>
          </cell>
        </row>
        <row r="6671">
          <cell r="F6671" t="str">
            <v>2100</v>
          </cell>
        </row>
        <row r="6672">
          <cell r="F6672" t="str">
            <v>2100</v>
          </cell>
        </row>
        <row r="6673">
          <cell r="F6673" t="str">
            <v>2100</v>
          </cell>
        </row>
        <row r="6674">
          <cell r="F6674" t="str">
            <v>2100</v>
          </cell>
        </row>
        <row r="6675">
          <cell r="F6675" t="str">
            <v>2100</v>
          </cell>
        </row>
        <row r="6676">
          <cell r="F6676" t="str">
            <v>2100</v>
          </cell>
        </row>
        <row r="6677">
          <cell r="F6677" t="str">
            <v>3100</v>
          </cell>
        </row>
        <row r="6678">
          <cell r="F6678" t="str">
            <v>3100</v>
          </cell>
        </row>
        <row r="6679">
          <cell r="F6679" t="str">
            <v>3100</v>
          </cell>
        </row>
        <row r="6680">
          <cell r="F6680" t="str">
            <v>3100</v>
          </cell>
        </row>
        <row r="6681">
          <cell r="F6681" t="str">
            <v>3100</v>
          </cell>
        </row>
        <row r="6682">
          <cell r="F6682" t="str">
            <v>3100</v>
          </cell>
        </row>
        <row r="6683">
          <cell r="F6683" t="str">
            <v>3100</v>
          </cell>
        </row>
        <row r="6684">
          <cell r="F6684" t="str">
            <v>3100</v>
          </cell>
        </row>
        <row r="6685">
          <cell r="F6685" t="str">
            <v>3100</v>
          </cell>
        </row>
        <row r="6686">
          <cell r="F6686" t="str">
            <v>3100</v>
          </cell>
        </row>
        <row r="6687">
          <cell r="F6687" t="str">
            <v>3100</v>
          </cell>
        </row>
        <row r="6688">
          <cell r="F6688" t="str">
            <v>3100</v>
          </cell>
        </row>
        <row r="6689">
          <cell r="F6689" t="str">
            <v>3100</v>
          </cell>
        </row>
        <row r="6690">
          <cell r="F6690" t="str">
            <v>3100</v>
          </cell>
        </row>
        <row r="6691">
          <cell r="F6691" t="str">
            <v>3100</v>
          </cell>
        </row>
        <row r="6692">
          <cell r="F6692" t="str">
            <v>3100</v>
          </cell>
        </row>
        <row r="6693">
          <cell r="F6693" t="str">
            <v>3100</v>
          </cell>
        </row>
        <row r="6694">
          <cell r="F6694">
            <v>1000</v>
          </cell>
        </row>
        <row r="6695">
          <cell r="F6695" t="str">
            <v>1010</v>
          </cell>
        </row>
        <row r="6696">
          <cell r="F6696" t="str">
            <v>1020</v>
          </cell>
        </row>
        <row r="6697">
          <cell r="F6697" t="str">
            <v>1030</v>
          </cell>
        </row>
        <row r="6698">
          <cell r="F6698" t="str">
            <v>1001</v>
          </cell>
        </row>
        <row r="6699">
          <cell r="F6699" t="str">
            <v>1001</v>
          </cell>
        </row>
        <row r="6700">
          <cell r="F6700" t="str">
            <v>1001</v>
          </cell>
        </row>
        <row r="6701">
          <cell r="F6701" t="str">
            <v>1001</v>
          </cell>
        </row>
        <row r="6702">
          <cell r="F6702" t="str">
            <v>1001</v>
          </cell>
        </row>
        <row r="6703">
          <cell r="F6703" t="str">
            <v>1001</v>
          </cell>
        </row>
        <row r="6704">
          <cell r="F6704" t="str">
            <v>1001</v>
          </cell>
        </row>
        <row r="6705">
          <cell r="F6705" t="str">
            <v>1001</v>
          </cell>
        </row>
        <row r="6706">
          <cell r="F6706" t="str">
            <v>1010</v>
          </cell>
        </row>
        <row r="6707">
          <cell r="F6707" t="str">
            <v>1070</v>
          </cell>
        </row>
        <row r="6708">
          <cell r="F6708" t="str">
            <v>1080</v>
          </cell>
        </row>
        <row r="6709">
          <cell r="F6709" t="str">
            <v>1090</v>
          </cell>
        </row>
        <row r="6710">
          <cell r="F6710" t="str">
            <v>2000</v>
          </cell>
        </row>
        <row r="6711">
          <cell r="F6711" t="str">
            <v>2100</v>
          </cell>
        </row>
        <row r="6712">
          <cell r="F6712" t="str">
            <v>3100</v>
          </cell>
        </row>
        <row r="6713">
          <cell r="F6713" t="str">
            <v>3500</v>
          </cell>
        </row>
        <row r="6714">
          <cell r="F6714" t="str">
            <v>1020</v>
          </cell>
        </row>
        <row r="6715">
          <cell r="F6715" t="str">
            <v>1090</v>
          </cell>
        </row>
        <row r="6716">
          <cell r="F6716" t="str">
            <v>1100</v>
          </cell>
        </row>
        <row r="6717">
          <cell r="F6717" t="str">
            <v>1110</v>
          </cell>
        </row>
        <row r="6718">
          <cell r="F6718" t="str">
            <v>1110</v>
          </cell>
        </row>
        <row r="6719">
          <cell r="F6719" t="str">
            <v>1120</v>
          </cell>
        </row>
        <row r="6720">
          <cell r="F6720" t="str">
            <v>1020</v>
          </cell>
        </row>
        <row r="6721">
          <cell r="F6721">
            <v>1130</v>
          </cell>
        </row>
        <row r="6722">
          <cell r="F6722">
            <v>1130</v>
          </cell>
        </row>
        <row r="6723">
          <cell r="F6723">
            <v>1130</v>
          </cell>
        </row>
        <row r="6724">
          <cell r="F6724" t="str">
            <v>2000</v>
          </cell>
        </row>
        <row r="6725">
          <cell r="F6725" t="str">
            <v>2000</v>
          </cell>
        </row>
        <row r="6726">
          <cell r="F6726" t="str">
            <v>2000</v>
          </cell>
        </row>
        <row r="6727">
          <cell r="F6727" t="str">
            <v>2000</v>
          </cell>
        </row>
        <row r="6728">
          <cell r="F6728" t="str">
            <v>3100</v>
          </cell>
        </row>
        <row r="6729">
          <cell r="F6729" t="str">
            <v>3100</v>
          </cell>
        </row>
        <row r="6730">
          <cell r="F6730" t="str">
            <v>3100</v>
          </cell>
        </row>
        <row r="6731">
          <cell r="F6731" t="str">
            <v>3100</v>
          </cell>
        </row>
        <row r="6732">
          <cell r="F6732" t="str">
            <v>3100</v>
          </cell>
        </row>
        <row r="6733">
          <cell r="F6733" t="str">
            <v>3100</v>
          </cell>
        </row>
        <row r="6734">
          <cell r="F6734" t="str">
            <v>3100</v>
          </cell>
        </row>
        <row r="6735">
          <cell r="F6735" t="str">
            <v>3100</v>
          </cell>
        </row>
        <row r="6736">
          <cell r="F6736" t="str">
            <v>3100</v>
          </cell>
        </row>
        <row r="6737">
          <cell r="F6737" t="str">
            <v>3100</v>
          </cell>
        </row>
        <row r="6738">
          <cell r="F6738" t="str">
            <v>3100</v>
          </cell>
        </row>
        <row r="6739">
          <cell r="F6739" t="str">
            <v>3100</v>
          </cell>
        </row>
        <row r="6740">
          <cell r="F6740" t="str">
            <v>3100</v>
          </cell>
        </row>
        <row r="6741">
          <cell r="F6741" t="str">
            <v>3100</v>
          </cell>
        </row>
        <row r="6742">
          <cell r="F6742" t="str">
            <v>3100</v>
          </cell>
        </row>
        <row r="6743">
          <cell r="F6743" t="str">
            <v>3100</v>
          </cell>
        </row>
        <row r="6744">
          <cell r="F6744" t="str">
            <v>3100</v>
          </cell>
        </row>
        <row r="6745">
          <cell r="F6745" t="str">
            <v>3500</v>
          </cell>
        </row>
        <row r="6746">
          <cell r="F6746" t="str">
            <v>3500</v>
          </cell>
        </row>
        <row r="6747">
          <cell r="F6747" t="str">
            <v>3500</v>
          </cell>
        </row>
        <row r="6748">
          <cell r="F6748" t="str">
            <v>3500</v>
          </cell>
        </row>
        <row r="6749">
          <cell r="F6749" t="str">
            <v>3500</v>
          </cell>
        </row>
        <row r="6750">
          <cell r="F6750" t="str">
            <v>3500</v>
          </cell>
        </row>
        <row r="6751">
          <cell r="F6751" t="str">
            <v>3500</v>
          </cell>
        </row>
        <row r="6752">
          <cell r="F6752" t="str">
            <v>3500</v>
          </cell>
        </row>
        <row r="6753">
          <cell r="F6753" t="str">
            <v>3500</v>
          </cell>
        </row>
        <row r="6754">
          <cell r="F6754" t="str">
            <v>3500</v>
          </cell>
        </row>
        <row r="6755">
          <cell r="F6755" t="str">
            <v>3500</v>
          </cell>
        </row>
        <row r="6756">
          <cell r="F6756" t="str">
            <v>3500</v>
          </cell>
        </row>
        <row r="6757">
          <cell r="F6757" t="str">
            <v>3500</v>
          </cell>
        </row>
        <row r="6758">
          <cell r="F6758" t="str">
            <v>3500</v>
          </cell>
        </row>
        <row r="6759">
          <cell r="F6759" t="str">
            <v>3500</v>
          </cell>
        </row>
        <row r="6760">
          <cell r="F6760" t="str">
            <v>3500</v>
          </cell>
        </row>
        <row r="6761">
          <cell r="F6761" t="str">
            <v>3500</v>
          </cell>
        </row>
        <row r="6762">
          <cell r="F6762" t="str">
            <v>3500</v>
          </cell>
        </row>
        <row r="6763">
          <cell r="F6763" t="str">
            <v>3500</v>
          </cell>
        </row>
        <row r="6764">
          <cell r="F6764" t="str">
            <v>3500</v>
          </cell>
        </row>
        <row r="6765">
          <cell r="F6765" t="str">
            <v>3500</v>
          </cell>
        </row>
        <row r="6766">
          <cell r="F6766" t="str">
            <v>3500</v>
          </cell>
        </row>
        <row r="6767">
          <cell r="F6767" t="str">
            <v>3500</v>
          </cell>
        </row>
        <row r="6768">
          <cell r="F6768" t="str">
            <v>3500</v>
          </cell>
        </row>
        <row r="6769">
          <cell r="F6769" t="str">
            <v>3500</v>
          </cell>
        </row>
        <row r="6770">
          <cell r="F6770" t="str">
            <v>3500</v>
          </cell>
        </row>
        <row r="6771">
          <cell r="F6771" t="str">
            <v>3500</v>
          </cell>
        </row>
        <row r="6772">
          <cell r="F6772" t="str">
            <v>3500</v>
          </cell>
        </row>
        <row r="6773">
          <cell r="F6773" t="str">
            <v>1040</v>
          </cell>
        </row>
        <row r="6774">
          <cell r="F6774" t="str">
            <v>1040</v>
          </cell>
        </row>
        <row r="6775">
          <cell r="F6775" t="str">
            <v>1040</v>
          </cell>
        </row>
        <row r="6776">
          <cell r="F6776" t="str">
            <v>1050</v>
          </cell>
        </row>
        <row r="6777">
          <cell r="F6777" t="str">
            <v>1060</v>
          </cell>
        </row>
        <row r="6778">
          <cell r="F6778" t="str">
            <v>1070</v>
          </cell>
        </row>
        <row r="6779">
          <cell r="F6779" t="str">
            <v>1070</v>
          </cell>
        </row>
        <row r="6780">
          <cell r="F6780" t="str">
            <v>1080</v>
          </cell>
        </row>
        <row r="6781">
          <cell r="F6781" t="str">
            <v>1090</v>
          </cell>
        </row>
        <row r="6782">
          <cell r="F6782" t="str">
            <v>1100</v>
          </cell>
        </row>
        <row r="6783">
          <cell r="F6783" t="str">
            <v>1110</v>
          </cell>
        </row>
        <row r="6784">
          <cell r="F6784" t="str">
            <v>1110</v>
          </cell>
        </row>
        <row r="6785">
          <cell r="F6785" t="str">
            <v>1110</v>
          </cell>
        </row>
        <row r="6786">
          <cell r="F6786" t="str">
            <v>1110</v>
          </cell>
        </row>
        <row r="6787">
          <cell r="F6787" t="str">
            <v>1120</v>
          </cell>
        </row>
        <row r="6788">
          <cell r="F6788" t="str">
            <v>1030</v>
          </cell>
        </row>
        <row r="6789">
          <cell r="F6789" t="str">
            <v>1015</v>
          </cell>
        </row>
        <row r="6790">
          <cell r="F6790" t="str">
            <v>1015</v>
          </cell>
        </row>
        <row r="6791">
          <cell r="F6791" t="str">
            <v>1015</v>
          </cell>
        </row>
        <row r="6792">
          <cell r="F6792" t="str">
            <v>1999</v>
          </cell>
        </row>
      </sheetData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ribution Control"/>
      <sheetName val="Dashboard"/>
      <sheetName val="AP"/>
      <sheetName val="HR Dash"/>
      <sheetName val="Sales Order Lookup"/>
      <sheetName val="Top10Deficits"/>
      <sheetName val="Operations"/>
      <sheetName val="Inventory"/>
      <sheetName val="Project Expenditure Inquiry"/>
      <sheetName val="Budget Funds Check"/>
      <sheetName val="Purchase Orders"/>
      <sheetName val="Funds Management"/>
      <sheetName val="Grant.Award Detai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PerfSummary"/>
      <sheetName val="CDSelection"/>
      <sheetName val="LoansbyOfficer"/>
      <sheetName val="BuildaTemplate"/>
      <sheetName val="GXESource"/>
      <sheetName val="GXETarget"/>
      <sheetName val="GXEJournals"/>
      <sheetName val="DateInfo"/>
      <sheetName val="Sheet2"/>
    </sheetNames>
    <sheetDataSet>
      <sheetData sheetId="0">
        <row r="14">
          <cell r="AS14" t="str">
            <v>*</v>
          </cell>
        </row>
        <row r="15">
          <cell r="AS15">
            <v>1</v>
          </cell>
        </row>
        <row r="16">
          <cell r="AS16">
            <v>6</v>
          </cell>
        </row>
        <row r="17">
          <cell r="AS17">
            <v>9</v>
          </cell>
        </row>
        <row r="18">
          <cell r="AS18">
            <v>10</v>
          </cell>
        </row>
        <row r="19">
          <cell r="AS19">
            <v>11</v>
          </cell>
        </row>
        <row r="20">
          <cell r="AS20">
            <v>15</v>
          </cell>
        </row>
        <row r="21">
          <cell r="AS21">
            <v>55</v>
          </cell>
        </row>
        <row r="22">
          <cell r="AS22">
            <v>60</v>
          </cell>
        </row>
        <row r="23">
          <cell r="AS23">
            <v>65</v>
          </cell>
        </row>
        <row r="24">
          <cell r="AS24">
            <v>70</v>
          </cell>
        </row>
        <row r="25">
          <cell r="AS25">
            <v>75</v>
          </cell>
        </row>
        <row r="26">
          <cell r="AS26">
            <v>80</v>
          </cell>
        </row>
        <row r="27">
          <cell r="AS27">
            <v>85</v>
          </cell>
        </row>
        <row r="28">
          <cell r="AS28">
            <v>90</v>
          </cell>
        </row>
        <row r="29">
          <cell r="AS29">
            <v>95</v>
          </cell>
        </row>
        <row r="30">
          <cell r="AS30">
            <v>99</v>
          </cell>
        </row>
        <row r="31">
          <cell r="AS31">
            <v>100</v>
          </cell>
        </row>
        <row r="32">
          <cell r="AS32">
            <v>50</v>
          </cell>
        </row>
        <row r="33">
          <cell r="AS33">
            <v>5</v>
          </cell>
        </row>
        <row r="34">
          <cell r="AS34">
            <v>45</v>
          </cell>
        </row>
        <row r="35">
          <cell r="AS35">
            <v>40</v>
          </cell>
        </row>
        <row r="36">
          <cell r="AS36">
            <v>35</v>
          </cell>
        </row>
        <row r="37">
          <cell r="AS37">
            <v>30</v>
          </cell>
        </row>
        <row r="38">
          <cell r="AS38">
            <v>25</v>
          </cell>
        </row>
        <row r="39">
          <cell r="AS39">
            <v>205</v>
          </cell>
        </row>
        <row r="40">
          <cell r="AS40">
            <v>20</v>
          </cell>
        </row>
        <row r="41">
          <cell r="AS41">
            <v>195</v>
          </cell>
        </row>
        <row r="42">
          <cell r="AS42">
            <v>185</v>
          </cell>
        </row>
        <row r="43">
          <cell r="AS43">
            <v>175</v>
          </cell>
        </row>
        <row r="44">
          <cell r="AS44">
            <v>165</v>
          </cell>
        </row>
        <row r="45">
          <cell r="AS45">
            <v>155</v>
          </cell>
        </row>
        <row r="46">
          <cell r="AS46">
            <v>105</v>
          </cell>
        </row>
        <row r="47">
          <cell r="AS47">
            <v>110</v>
          </cell>
        </row>
        <row r="48">
          <cell r="AS48">
            <v>115</v>
          </cell>
        </row>
        <row r="49">
          <cell r="AS49">
            <v>120</v>
          </cell>
        </row>
        <row r="50">
          <cell r="AS50">
            <v>125</v>
          </cell>
        </row>
        <row r="51">
          <cell r="AS51">
            <v>130</v>
          </cell>
        </row>
        <row r="52">
          <cell r="AS52">
            <v>135</v>
          </cell>
        </row>
        <row r="53">
          <cell r="AS53">
            <v>140</v>
          </cell>
        </row>
        <row r="54">
          <cell r="AS54">
            <v>145</v>
          </cell>
        </row>
        <row r="55">
          <cell r="AS55">
            <v>600</v>
          </cell>
        </row>
        <row r="56">
          <cell r="AS56">
            <v>905</v>
          </cell>
        </row>
        <row r="57">
          <cell r="AS57">
            <v>906</v>
          </cell>
        </row>
        <row r="58">
          <cell r="AS58">
            <v>909</v>
          </cell>
        </row>
        <row r="59">
          <cell r="AS59">
            <v>999</v>
          </cell>
        </row>
      </sheetData>
      <sheetData sheetId="1"/>
      <sheetData sheetId="2">
        <row r="6">
          <cell r="G6" t="str">
            <v>Officer AGR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Q"/>
      <sheetName val="EXD_oneDate"/>
      <sheetName val="dates"/>
    </sheetNames>
    <sheetDataSet>
      <sheetData sheetId="0"/>
      <sheetData sheetId="1"/>
      <sheetData sheetId="2">
        <row r="3">
          <cell r="A3">
            <v>36551</v>
          </cell>
        </row>
        <row r="4">
          <cell r="A4">
            <v>36981</v>
          </cell>
        </row>
        <row r="5">
          <cell r="A5">
            <v>37686</v>
          </cell>
        </row>
        <row r="6">
          <cell r="A6">
            <v>37711</v>
          </cell>
        </row>
        <row r="7">
          <cell r="A7">
            <v>37203</v>
          </cell>
        </row>
        <row r="8">
          <cell r="A8">
            <v>36553</v>
          </cell>
        </row>
        <row r="9">
          <cell r="A9">
            <v>36558</v>
          </cell>
        </row>
        <row r="10">
          <cell r="A10">
            <v>36565</v>
          </cell>
        </row>
        <row r="11">
          <cell r="A11">
            <v>36571</v>
          </cell>
        </row>
        <row r="12">
          <cell r="A12">
            <v>36711</v>
          </cell>
        </row>
        <row r="13">
          <cell r="A13">
            <v>36922</v>
          </cell>
        </row>
        <row r="14">
          <cell r="A14">
            <v>36950</v>
          </cell>
        </row>
        <row r="15">
          <cell r="A15">
            <v>37503</v>
          </cell>
        </row>
        <row r="16">
          <cell r="A16">
            <v>37509</v>
          </cell>
        </row>
        <row r="17">
          <cell r="A17">
            <v>37514</v>
          </cell>
        </row>
        <row r="18">
          <cell r="A18">
            <v>37519</v>
          </cell>
        </row>
        <row r="19">
          <cell r="A19">
            <v>37524</v>
          </cell>
        </row>
        <row r="20">
          <cell r="A20">
            <v>37531</v>
          </cell>
        </row>
        <row r="21">
          <cell r="A21">
            <v>37536</v>
          </cell>
        </row>
        <row r="22">
          <cell r="A22">
            <v>37539</v>
          </cell>
        </row>
        <row r="23">
          <cell r="A23">
            <v>37540</v>
          </cell>
        </row>
        <row r="24">
          <cell r="A24">
            <v>37543</v>
          </cell>
        </row>
        <row r="25">
          <cell r="A25">
            <v>37544</v>
          </cell>
        </row>
        <row r="26">
          <cell r="A26">
            <v>37547</v>
          </cell>
        </row>
        <row r="27">
          <cell r="A27">
            <v>37550</v>
          </cell>
        </row>
        <row r="28">
          <cell r="A28">
            <v>37609</v>
          </cell>
        </row>
        <row r="29">
          <cell r="A29">
            <v>37614</v>
          </cell>
        </row>
        <row r="30">
          <cell r="A30">
            <v>37616</v>
          </cell>
        </row>
        <row r="31">
          <cell r="A31">
            <v>37621</v>
          </cell>
        </row>
        <row r="32">
          <cell r="A32">
            <v>37622</v>
          </cell>
        </row>
        <row r="33">
          <cell r="A33">
            <v>37623</v>
          </cell>
        </row>
        <row r="34">
          <cell r="A34">
            <v>37630</v>
          </cell>
        </row>
        <row r="35">
          <cell r="A35">
            <v>37637</v>
          </cell>
        </row>
        <row r="36">
          <cell r="A36">
            <v>37644</v>
          </cell>
        </row>
        <row r="37">
          <cell r="A37">
            <v>37651</v>
          </cell>
        </row>
        <row r="38">
          <cell r="A38">
            <v>37658</v>
          </cell>
        </row>
        <row r="39">
          <cell r="A39">
            <v>37663</v>
          </cell>
        </row>
        <row r="40">
          <cell r="A40">
            <v>37665</v>
          </cell>
        </row>
        <row r="41">
          <cell r="A41">
            <v>37670</v>
          </cell>
        </row>
        <row r="42">
          <cell r="A42">
            <v>37672</v>
          </cell>
        </row>
        <row r="43">
          <cell r="A43">
            <v>37679</v>
          </cell>
        </row>
        <row r="44">
          <cell r="A44">
            <v>37680</v>
          </cell>
        </row>
        <row r="45">
          <cell r="A45">
            <v>37683</v>
          </cell>
        </row>
        <row r="46">
          <cell r="A46">
            <v>37684</v>
          </cell>
        </row>
        <row r="47">
          <cell r="A47">
            <v>37685</v>
          </cell>
        </row>
        <row r="48">
          <cell r="A48">
            <v>37687</v>
          </cell>
        </row>
        <row r="49">
          <cell r="A49">
            <v>37691</v>
          </cell>
        </row>
        <row r="50">
          <cell r="A50">
            <v>37693</v>
          </cell>
        </row>
        <row r="51">
          <cell r="A51">
            <v>37707</v>
          </cell>
        </row>
        <row r="52">
          <cell r="A52">
            <v>37714</v>
          </cell>
        </row>
        <row r="53">
          <cell r="A53">
            <v>37719</v>
          </cell>
        </row>
        <row r="54">
          <cell r="A54">
            <v>37721</v>
          </cell>
        </row>
        <row r="55">
          <cell r="A55">
            <v>37728</v>
          </cell>
        </row>
        <row r="56">
          <cell r="A56">
            <v>37746</v>
          </cell>
        </row>
        <row r="57">
          <cell r="A57">
            <v>37747</v>
          </cell>
        </row>
        <row r="58">
          <cell r="A58">
            <v>37748</v>
          </cell>
        </row>
        <row r="59">
          <cell r="A59">
            <v>37749</v>
          </cell>
        </row>
        <row r="60">
          <cell r="A60">
            <v>37750</v>
          </cell>
        </row>
        <row r="61">
          <cell r="A61">
            <v>37753</v>
          </cell>
        </row>
        <row r="62">
          <cell r="A62">
            <v>37754</v>
          </cell>
        </row>
        <row r="63">
          <cell r="A63">
            <v>37755</v>
          </cell>
        </row>
        <row r="64">
          <cell r="A64">
            <v>37756</v>
          </cell>
        </row>
        <row r="65">
          <cell r="A65">
            <v>38382</v>
          </cell>
        </row>
        <row r="66">
          <cell r="A66">
            <v>38411</v>
          </cell>
        </row>
        <row r="67">
          <cell r="A67">
            <v>38441</v>
          </cell>
        </row>
        <row r="68">
          <cell r="A68">
            <v>38501</v>
          </cell>
        </row>
        <row r="69">
          <cell r="A69">
            <v>38522</v>
          </cell>
        </row>
        <row r="70">
          <cell r="A70">
            <v>39073</v>
          </cell>
        </row>
        <row r="71">
          <cell r="A71">
            <v>39092</v>
          </cell>
        </row>
        <row r="72">
          <cell r="A72">
            <v>39094</v>
          </cell>
        </row>
        <row r="73">
          <cell r="A73">
            <v>39099</v>
          </cell>
        </row>
        <row r="74">
          <cell r="A74">
            <v>39101</v>
          </cell>
        </row>
        <row r="75">
          <cell r="A75">
            <v>39106</v>
          </cell>
        </row>
        <row r="76">
          <cell r="A76">
            <v>39108</v>
          </cell>
        </row>
        <row r="77">
          <cell r="A77">
            <v>39111</v>
          </cell>
        </row>
        <row r="78">
          <cell r="A78">
            <v>39112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lti-Source"/>
      <sheetName val="Shift Template"/>
      <sheetName val="Distribution Control"/>
      <sheetName val="Profit &amp; Loss"/>
      <sheetName val="Sample"/>
      <sheetName val="Rolling 12"/>
      <sheetName val="Balance Sheet"/>
      <sheetName val="Dept Consolidation"/>
      <sheetName val="GXEJournalDetail"/>
      <sheetName val="KPIs"/>
      <sheetName val="Rolling KPIs"/>
      <sheetName val="Sales Analysis"/>
      <sheetName val="Guided AdHoc"/>
      <sheetName val="Customer Orders"/>
      <sheetName val="Top10Deficits"/>
      <sheetName val="Free Cash Flow"/>
      <sheetName val="Current Ratios"/>
      <sheetName val="Operating Cash Flow"/>
      <sheetName val="ROE Dashboard"/>
      <sheetName val="Working Capital"/>
      <sheetName val="AP Turnover"/>
      <sheetName val="Debt to Equity"/>
      <sheetName val="AR KPIs"/>
      <sheetName val="Financial Ratios"/>
      <sheetName val="months"/>
      <sheetName val="Parms"/>
    </sheetNames>
    <sheetDataSet>
      <sheetData sheetId="0" refreshError="1"/>
      <sheetData sheetId="1" refreshError="1"/>
      <sheetData sheetId="2" refreshError="1"/>
      <sheetData sheetId="3">
        <row r="13">
          <cell r="N13" t="str">
            <v>*</v>
          </cell>
        </row>
        <row r="14">
          <cell r="N14">
            <v>2017</v>
          </cell>
        </row>
        <row r="15">
          <cell r="N15">
            <v>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8">
          <cell r="E18" t="str">
            <v>Y1</v>
          </cell>
        </row>
      </sheetData>
      <sheetData sheetId="16">
        <row r="11">
          <cell r="E11">
            <v>1000000</v>
          </cell>
        </row>
      </sheetData>
      <sheetData sheetId="17" refreshError="1"/>
      <sheetData sheetId="18">
        <row r="17">
          <cell r="E17" t="str">
            <v>Jan</v>
          </cell>
        </row>
      </sheetData>
      <sheetData sheetId="19">
        <row r="16">
          <cell r="E16" t="str">
            <v>Jan</v>
          </cell>
        </row>
      </sheetData>
      <sheetData sheetId="20">
        <row r="16">
          <cell r="E16" t="str">
            <v>Jan</v>
          </cell>
        </row>
      </sheetData>
      <sheetData sheetId="21">
        <row r="16">
          <cell r="E16" t="str">
            <v>Jan</v>
          </cell>
        </row>
      </sheetData>
      <sheetData sheetId="22">
        <row r="16">
          <cell r="E16" t="str">
            <v>Jan</v>
          </cell>
        </row>
      </sheetData>
      <sheetData sheetId="23">
        <row r="17">
          <cell r="E17" t="str">
            <v>Jan</v>
          </cell>
        </row>
      </sheetData>
      <sheetData sheetId="24">
        <row r="5">
          <cell r="H5" t="str">
            <v>*</v>
          </cell>
          <cell r="K5" t="str">
            <v>*</v>
          </cell>
          <cell r="M5" t="str">
            <v>*</v>
          </cell>
          <cell r="O5" t="str">
            <v>*</v>
          </cell>
          <cell r="Q5" t="str">
            <v>*</v>
          </cell>
        </row>
        <row r="6">
          <cell r="H6" t="str">
            <v>Andrew Fuller</v>
          </cell>
          <cell r="K6" t="str">
            <v>Bottom-Dollar Markets</v>
          </cell>
          <cell r="M6" t="str">
            <v>Albuquerque</v>
          </cell>
          <cell r="O6" t="str">
            <v>AK</v>
          </cell>
          <cell r="Q6" t="str">
            <v>Brazil</v>
          </cell>
        </row>
        <row r="7">
          <cell r="H7" t="str">
            <v>Anne Dodsworth</v>
          </cell>
          <cell r="K7" t="str">
            <v>Comércio Mineiro</v>
          </cell>
          <cell r="M7" t="str">
            <v>Anchorage</v>
          </cell>
          <cell r="O7" t="str">
            <v>BC</v>
          </cell>
          <cell r="Q7" t="str">
            <v>Canada</v>
          </cell>
        </row>
        <row r="8">
          <cell r="H8" t="str">
            <v>Janet Leverling</v>
          </cell>
          <cell r="K8" t="str">
            <v>Familia Arquibaldo</v>
          </cell>
          <cell r="M8" t="str">
            <v>Barquisimeto</v>
          </cell>
          <cell r="O8" t="str">
            <v>CA</v>
          </cell>
          <cell r="Q8" t="str">
            <v>UK</v>
          </cell>
        </row>
        <row r="9">
          <cell r="H9" t="str">
            <v>Laura Callahan</v>
          </cell>
          <cell r="K9" t="str">
            <v>Gourmet Lanchonetes</v>
          </cell>
          <cell r="M9" t="str">
            <v>Boise</v>
          </cell>
          <cell r="O9" t="str">
            <v>DF</v>
          </cell>
          <cell r="Q9" t="str">
            <v>USA</v>
          </cell>
        </row>
        <row r="10">
          <cell r="H10" t="str">
            <v>Margaret Peacock</v>
          </cell>
          <cell r="K10" t="str">
            <v>Great Lakes Food Market</v>
          </cell>
          <cell r="M10" t="str">
            <v>Butte</v>
          </cell>
          <cell r="O10" t="str">
            <v>ID</v>
          </cell>
          <cell r="Q10" t="str">
            <v>Venezuela</v>
          </cell>
        </row>
        <row r="11">
          <cell r="H11" t="str">
            <v>Michael Suyama</v>
          </cell>
          <cell r="K11" t="str">
            <v>GROSELLA-Restaurante</v>
          </cell>
          <cell r="M11" t="str">
            <v>Campinas</v>
          </cell>
          <cell r="O11" t="str">
            <v>Isle of Wight</v>
          </cell>
        </row>
        <row r="12">
          <cell r="H12" t="str">
            <v>Nancy Davolio</v>
          </cell>
          <cell r="K12" t="str">
            <v>Hanari Carnes</v>
          </cell>
          <cell r="M12" t="str">
            <v>Caracas</v>
          </cell>
          <cell r="O12" t="str">
            <v>Lara</v>
          </cell>
        </row>
        <row r="13">
          <cell r="H13" t="str">
            <v>Robert King</v>
          </cell>
          <cell r="K13" t="str">
            <v>HILARIÓN-Abastos</v>
          </cell>
          <cell r="M13" t="str">
            <v>Cowes</v>
          </cell>
          <cell r="O13" t="str">
            <v>MT</v>
          </cell>
        </row>
        <row r="14">
          <cell r="H14" t="str">
            <v>Steven Buchanan</v>
          </cell>
          <cell r="K14" t="str">
            <v>Hungry Coyote Import Store</v>
          </cell>
          <cell r="M14" t="str">
            <v>Elgin</v>
          </cell>
          <cell r="O14" t="str">
            <v>NM</v>
          </cell>
        </row>
        <row r="15">
          <cell r="K15" t="str">
            <v>Island Trading</v>
          </cell>
          <cell r="M15" t="str">
            <v>Eugene</v>
          </cell>
          <cell r="O15" t="str">
            <v>Nueva Esparta</v>
          </cell>
        </row>
        <row r="16">
          <cell r="K16" t="str">
            <v>Laughing Bacchus Wine Cellars</v>
          </cell>
          <cell r="M16" t="str">
            <v>I. de Margarita</v>
          </cell>
          <cell r="O16" t="str">
            <v>OR</v>
          </cell>
        </row>
        <row r="17">
          <cell r="K17" t="str">
            <v>Lazy K Kountry Store</v>
          </cell>
          <cell r="M17" t="str">
            <v>Kirkland</v>
          </cell>
          <cell r="O17" t="str">
            <v>Québec</v>
          </cell>
        </row>
        <row r="18">
          <cell r="K18" t="str">
            <v>Let's Stop N Shop</v>
          </cell>
          <cell r="M18" t="str">
            <v>Lander</v>
          </cell>
          <cell r="O18" t="str">
            <v>RJ</v>
          </cell>
        </row>
        <row r="19">
          <cell r="K19" t="str">
            <v>LILA-Supermercado</v>
          </cell>
          <cell r="M19" t="str">
            <v>Montréal</v>
          </cell>
          <cell r="O19" t="str">
            <v>SP</v>
          </cell>
        </row>
        <row r="20">
          <cell r="K20" t="str">
            <v>LINO-Delicateses</v>
          </cell>
          <cell r="M20" t="str">
            <v>Portland</v>
          </cell>
          <cell r="O20" t="str">
            <v>Táchira</v>
          </cell>
        </row>
        <row r="21">
          <cell r="K21" t="str">
            <v>Lonesome Pine Restaurant</v>
          </cell>
          <cell r="M21" t="str">
            <v>Resende</v>
          </cell>
          <cell r="O21" t="str">
            <v>WA</v>
          </cell>
        </row>
        <row r="22">
          <cell r="K22" t="str">
            <v>Mère Paillarde</v>
          </cell>
          <cell r="M22" t="str">
            <v>Rio de Janeiro</v>
          </cell>
          <cell r="O22" t="str">
            <v>WY</v>
          </cell>
        </row>
        <row r="23">
          <cell r="K23" t="str">
            <v>Old World Delicatessen</v>
          </cell>
          <cell r="M23" t="str">
            <v>San Cristóbal</v>
          </cell>
        </row>
        <row r="24">
          <cell r="K24" t="str">
            <v>Que Delícia</v>
          </cell>
          <cell r="M24" t="str">
            <v>San Francisco</v>
          </cell>
        </row>
        <row r="25">
          <cell r="K25" t="str">
            <v>Queen Cozinha</v>
          </cell>
          <cell r="M25" t="str">
            <v>São Paulo</v>
          </cell>
        </row>
        <row r="26">
          <cell r="K26" t="str">
            <v>Rattlesnake Canyon Grocery</v>
          </cell>
          <cell r="M26" t="str">
            <v>Seattle</v>
          </cell>
        </row>
        <row r="27">
          <cell r="K27" t="str">
            <v>Ricardo Adocicados</v>
          </cell>
          <cell r="M27" t="str">
            <v>Tsawassen</v>
          </cell>
        </row>
        <row r="28">
          <cell r="K28" t="str">
            <v>Save-a-lot Markets</v>
          </cell>
          <cell r="M28" t="str">
            <v>Vancouver</v>
          </cell>
        </row>
        <row r="29">
          <cell r="K29" t="str">
            <v>Split Rail Beer &amp; Ale</v>
          </cell>
          <cell r="M29" t="str">
            <v>Walla Walla</v>
          </cell>
        </row>
        <row r="30">
          <cell r="K30" t="str">
            <v>The Big Cheese</v>
          </cell>
        </row>
        <row r="31">
          <cell r="K31" t="str">
            <v>The Cracker Box</v>
          </cell>
        </row>
        <row r="32">
          <cell r="K32" t="str">
            <v>Tradição Hipermercados</v>
          </cell>
        </row>
        <row r="33">
          <cell r="K33" t="str">
            <v>Trail's Head Gourmet Provisioners</v>
          </cell>
        </row>
        <row r="34">
          <cell r="K34" t="str">
            <v>Wellington Importadora</v>
          </cell>
        </row>
        <row r="35">
          <cell r="K35" t="str">
            <v>White Clover Markets</v>
          </cell>
        </row>
      </sheetData>
      <sheetData sheetId="2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COst Center Summary"/>
      <sheetName val="Corp Allocation"/>
      <sheetName val="Detail of Allocation"/>
      <sheetName val="By Cost-Pivot"/>
      <sheetName val="IS by Entity WORKING"/>
      <sheetName val="Headcount adds"/>
      <sheetName val="IS by Entity"/>
      <sheetName val="Input Sheet"/>
      <sheetName val="Employee"/>
      <sheetName val="Revenue"/>
      <sheetName val="Sheet2"/>
      <sheetName val="Capex Pivot"/>
      <sheetName val="Capital Input"/>
      <sheetName val="HR Bonus and Benefits - Working"/>
      <sheetName val="Budget 2014 - 2015-Executive"/>
      <sheetName val="Budget 2014 - 2015-Exec Permian"/>
      <sheetName val="Budget 2014 - 2015-Admin"/>
      <sheetName val="Budget 2014 - 2015 -Commercial"/>
      <sheetName val="Budget 2014 - 2015 -Legal"/>
      <sheetName val="Budget 2014 - 2015 -FInance"/>
      <sheetName val="Budget 2014 - 2015 -Accounting"/>
      <sheetName val="Budget 2014 - 2015 -Engineering"/>
      <sheetName val="Budget 2014 - 2015 -Permian"/>
      <sheetName val="Budget 2014 - 2015 -Lincoln"/>
      <sheetName val="Budget 2014 - 2015 -Mt Olive"/>
      <sheetName val="Consolidated EBITDA"/>
      <sheetName val="EBITDA by Entity"/>
      <sheetName val="EBITDA Working"/>
      <sheetName val="EBITDA Working summary"/>
      <sheetName val="Consolidation Sheet"/>
      <sheetName val="Cost Center &amp; Account Listing"/>
      <sheetName val="Capex Model"/>
      <sheetName val="Sheet1"/>
      <sheetName val="LTIP"/>
      <sheetName val="NLA Revenue"/>
      <sheetName val="Summary"/>
      <sheetName val="Concho"/>
      <sheetName val="Centennial"/>
      <sheetName val="CWEI"/>
      <sheetName val="Ox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1">
          <cell r="B1" t="str">
            <v>Cost Center Name</v>
          </cell>
          <cell r="C1" t="str">
            <v>Cost Center</v>
          </cell>
          <cell r="I1" t="str">
            <v>Account Description</v>
          </cell>
          <cell r="J1" t="str">
            <v>Accounting</v>
          </cell>
          <cell r="O1" t="str">
            <v>Company Description</v>
          </cell>
          <cell r="P1" t="str">
            <v>Company</v>
          </cell>
        </row>
        <row r="2">
          <cell r="B2" t="str">
            <v>Executive</v>
          </cell>
          <cell r="C2">
            <v>1000</v>
          </cell>
          <cell r="I2" t="str">
            <v>Payroll</v>
          </cell>
          <cell r="J2">
            <v>701000</v>
          </cell>
          <cell r="O2" t="str">
            <v>C100 - PennTex Midstream Partners LLC (Corporate)</v>
          </cell>
          <cell r="P2" t="str">
            <v>C100</v>
          </cell>
        </row>
        <row r="3">
          <cell r="B3" t="str">
            <v>Executive - Permian</v>
          </cell>
          <cell r="C3">
            <v>1001</v>
          </cell>
          <cell r="I3" t="str">
            <v>Labor Payroll Overtime</v>
          </cell>
          <cell r="J3">
            <v>702000</v>
          </cell>
          <cell r="O3" t="str">
            <v>C250 - PennTex Permian LLC</v>
          </cell>
          <cell r="P3" t="str">
            <v>C250</v>
          </cell>
        </row>
        <row r="4">
          <cell r="B4" t="str">
            <v>Human Resources</v>
          </cell>
          <cell r="C4">
            <v>1010</v>
          </cell>
          <cell r="I4" t="str">
            <v>Capitalized Payroll</v>
          </cell>
          <cell r="J4">
            <v>703000</v>
          </cell>
          <cell r="O4" t="str">
            <v>C260 - Delaware Basin NGL Pipeline LLC</v>
          </cell>
          <cell r="P4" t="str">
            <v>C260</v>
          </cell>
        </row>
        <row r="5">
          <cell r="B5" t="str">
            <v>HR Benefits &amp; Bonus</v>
          </cell>
          <cell r="C5">
            <v>1015</v>
          </cell>
          <cell r="I5" t="str">
            <v>Benefit Load - HR Only</v>
          </cell>
          <cell r="J5">
            <v>704000</v>
          </cell>
          <cell r="O5" t="str">
            <v>C300 - PennTex NLA Holding Co LLC</v>
          </cell>
          <cell r="P5" t="str">
            <v>C300</v>
          </cell>
        </row>
        <row r="6">
          <cell r="B6" t="str">
            <v>Legal</v>
          </cell>
          <cell r="C6">
            <v>1020</v>
          </cell>
          <cell r="I6" t="str">
            <v>Capitalized Benefit Load - HR Only</v>
          </cell>
          <cell r="J6">
            <v>705000</v>
          </cell>
          <cell r="O6" t="str">
            <v>C350 - PennTex NLA LLC</v>
          </cell>
          <cell r="P6" t="str">
            <v>C350</v>
          </cell>
        </row>
        <row r="7">
          <cell r="B7" t="str">
            <v>Finance</v>
          </cell>
          <cell r="C7">
            <v>1030</v>
          </cell>
          <cell r="I7" t="str">
            <v>Bonus - HR ONLY</v>
          </cell>
          <cell r="J7">
            <v>706000</v>
          </cell>
          <cell r="O7" t="str">
            <v>C360 - PennTex North Louisiana Operating, LLC</v>
          </cell>
          <cell r="P7" t="str">
            <v>C360</v>
          </cell>
        </row>
        <row r="8">
          <cell r="B8" t="str">
            <v>IT</v>
          </cell>
          <cell r="C8">
            <v>1040</v>
          </cell>
          <cell r="I8" t="str">
            <v>MIU Expense - HR ONLY</v>
          </cell>
          <cell r="J8">
            <v>706001</v>
          </cell>
          <cell r="O8" t="str">
            <v>C370 - PennTex North Louisiana Operating 2, LLC</v>
          </cell>
          <cell r="P8" t="str">
            <v>C370</v>
          </cell>
        </row>
        <row r="9">
          <cell r="B9" t="str">
            <v>Facility Services</v>
          </cell>
          <cell r="C9">
            <v>1050</v>
          </cell>
          <cell r="I9" t="str">
            <v>LTIP - HR ONLY</v>
          </cell>
          <cell r="J9">
            <v>706002</v>
          </cell>
          <cell r="O9" t="str">
            <v>C380 - PennTex North Louisiana Operating 3, LLC</v>
          </cell>
          <cell r="P9" t="str">
            <v>C380</v>
          </cell>
        </row>
        <row r="10">
          <cell r="B10" t="str">
            <v>Insurance</v>
          </cell>
          <cell r="C10">
            <v>1060</v>
          </cell>
          <cell r="I10" t="str">
            <v>Benefits Medical - HR ONLY</v>
          </cell>
          <cell r="J10">
            <v>707000</v>
          </cell>
          <cell r="O10" t="str">
            <v>C400 - PennTex Midstream Partners, G.P.</v>
          </cell>
          <cell r="P10" t="str">
            <v>C400</v>
          </cell>
        </row>
        <row r="11">
          <cell r="B11" t="str">
            <v>Operations and Engineering</v>
          </cell>
          <cell r="C11">
            <v>1070</v>
          </cell>
          <cell r="I11" t="str">
            <v>Benefits 401K - HR ONLY</v>
          </cell>
          <cell r="J11">
            <v>708000</v>
          </cell>
          <cell r="O11" t="str">
            <v>C401 - PennTex Midstream Partners, L.P.</v>
          </cell>
          <cell r="P11" t="str">
            <v>C401</v>
          </cell>
        </row>
        <row r="12">
          <cell r="B12" t="str">
            <v>Commercial</v>
          </cell>
          <cell r="C12">
            <v>1080</v>
          </cell>
          <cell r="I12" t="str">
            <v>Employee Expenses - General</v>
          </cell>
          <cell r="J12">
            <v>711000</v>
          </cell>
        </row>
        <row r="13">
          <cell r="B13" t="str">
            <v>Accounting</v>
          </cell>
          <cell r="C13">
            <v>1090</v>
          </cell>
          <cell r="I13" t="str">
            <v>Travel Cost: Hotels, Etc.</v>
          </cell>
          <cell r="J13">
            <v>712000</v>
          </cell>
        </row>
        <row r="14">
          <cell r="B14" t="str">
            <v>Tax</v>
          </cell>
          <cell r="C14">
            <v>1100</v>
          </cell>
          <cell r="I14" t="str">
            <v>Education/Training</v>
          </cell>
          <cell r="J14">
            <v>713000</v>
          </cell>
        </row>
        <row r="15">
          <cell r="B15" t="str">
            <v>Governance</v>
          </cell>
          <cell r="C15">
            <v>1110</v>
          </cell>
          <cell r="I15" t="str">
            <v>Moving Expenses</v>
          </cell>
          <cell r="J15">
            <v>714000</v>
          </cell>
        </row>
        <row r="16">
          <cell r="B16" t="str">
            <v>Public Affairs</v>
          </cell>
          <cell r="C16">
            <v>1120</v>
          </cell>
          <cell r="I16" t="str">
            <v>Entertainment - Company Event</v>
          </cell>
          <cell r="J16">
            <v>715000</v>
          </cell>
        </row>
        <row r="17">
          <cell r="B17" t="str">
            <v>Investor Relations</v>
          </cell>
          <cell r="C17">
            <v>1130</v>
          </cell>
          <cell r="I17" t="str">
            <v>Entertainment - Clients/Customers</v>
          </cell>
          <cell r="J17">
            <v>716000</v>
          </cell>
        </row>
        <row r="18">
          <cell r="B18" t="str">
            <v>DD&amp;A</v>
          </cell>
          <cell r="C18">
            <v>1198</v>
          </cell>
          <cell r="I18" t="str">
            <v>Meals: On Premise</v>
          </cell>
          <cell r="J18">
            <v>717000</v>
          </cell>
        </row>
        <row r="19">
          <cell r="B19" t="str">
            <v>Corporate Allocations</v>
          </cell>
          <cell r="C19">
            <v>1999</v>
          </cell>
          <cell r="I19" t="str">
            <v>Meals: Off Premise</v>
          </cell>
          <cell r="J19">
            <v>718000</v>
          </cell>
        </row>
        <row r="20">
          <cell r="B20" t="str">
            <v>Pecos Gathering system</v>
          </cell>
          <cell r="C20">
            <v>2000</v>
          </cell>
          <cell r="I20" t="str">
            <v>Contractors</v>
          </cell>
          <cell r="J20">
            <v>720000</v>
          </cell>
        </row>
        <row r="21">
          <cell r="B21" t="str">
            <v>Pecos Processing Plant</v>
          </cell>
          <cell r="C21">
            <v>2100</v>
          </cell>
          <cell r="I21" t="str">
            <v>Contractors - Compression</v>
          </cell>
          <cell r="J21">
            <v>720100</v>
          </cell>
        </row>
        <row r="22">
          <cell r="B22" t="str">
            <v>Deleware Basin NGL Pipeline</v>
          </cell>
          <cell r="C22">
            <v>2200</v>
          </cell>
          <cell r="I22" t="str">
            <v>Professional Services</v>
          </cell>
          <cell r="J22">
            <v>721000</v>
          </cell>
        </row>
        <row r="23">
          <cell r="B23" t="str">
            <v>Lincoln Parish Gathering System</v>
          </cell>
          <cell r="C23">
            <v>3000</v>
          </cell>
          <cell r="I23" t="str">
            <v>Outside Operators Expense</v>
          </cell>
          <cell r="J23">
            <v>722000</v>
          </cell>
        </row>
        <row r="24">
          <cell r="B24" t="str">
            <v>Lincoln Parish Processing Plant</v>
          </cell>
          <cell r="C24">
            <v>3100</v>
          </cell>
          <cell r="I24" t="str">
            <v>Outside Operators Expense - Compression</v>
          </cell>
          <cell r="J24">
            <v>722100</v>
          </cell>
        </row>
        <row r="25">
          <cell r="B25" t="str">
            <v>Lincoln Parish NGL Line</v>
          </cell>
          <cell r="C25">
            <v>3200</v>
          </cell>
          <cell r="I25" t="str">
            <v>Office Supplies</v>
          </cell>
          <cell r="J25">
            <v>723000</v>
          </cell>
        </row>
        <row r="26">
          <cell r="B26" t="str">
            <v>Lincoln Parish Residue System</v>
          </cell>
          <cell r="C26">
            <v>3300</v>
          </cell>
          <cell r="I26" t="str">
            <v>Materials and Parts</v>
          </cell>
          <cell r="J26">
            <v>724000</v>
          </cell>
        </row>
        <row r="27">
          <cell r="B27" t="str">
            <v>Maintenance Capital</v>
          </cell>
          <cell r="C27">
            <v>9999</v>
          </cell>
          <cell r="I27" t="str">
            <v>Materials and Parts - Compression</v>
          </cell>
          <cell r="J27">
            <v>724100</v>
          </cell>
        </row>
        <row r="28">
          <cell r="B28" t="str">
            <v>Mt Olive Processing Plant</v>
          </cell>
          <cell r="C28">
            <v>3500</v>
          </cell>
          <cell r="I28" t="str">
            <v>Equipment &amp; Tool Use</v>
          </cell>
          <cell r="J28">
            <v>725000</v>
          </cell>
        </row>
        <row r="29">
          <cell r="B29" t="str">
            <v>Mt Olive Slug Catcher</v>
          </cell>
          <cell r="C29">
            <v>3600</v>
          </cell>
          <cell r="I29" t="str">
            <v>Consumables</v>
          </cell>
          <cell r="J29">
            <v>726000</v>
          </cell>
        </row>
        <row r="30">
          <cell r="B30" t="str">
            <v>Mt Olive Residue System</v>
          </cell>
          <cell r="C30">
            <v>3700</v>
          </cell>
          <cell r="I30" t="str">
            <v>Utilities -  Communications</v>
          </cell>
          <cell r="J30">
            <v>727000</v>
          </cell>
        </row>
        <row r="31">
          <cell r="I31" t="str">
            <v>Utilities -  Electric O&amp;M</v>
          </cell>
          <cell r="J31">
            <v>727001</v>
          </cell>
        </row>
        <row r="32">
          <cell r="I32" t="str">
            <v>Utilities - Other O&amp;M</v>
          </cell>
          <cell r="J32">
            <v>727002</v>
          </cell>
        </row>
        <row r="33">
          <cell r="B33" t="str">
            <v>TBD Gathering</v>
          </cell>
          <cell r="C33">
            <v>4000</v>
          </cell>
          <cell r="I33" t="str">
            <v>Equipment use - Vehicles</v>
          </cell>
          <cell r="J33">
            <v>728000</v>
          </cell>
        </row>
        <row r="34">
          <cell r="B34" t="str">
            <v>TBD Gathering II</v>
          </cell>
          <cell r="C34">
            <v>5000</v>
          </cell>
          <cell r="I34" t="str">
            <v>Rents &amp; Leases</v>
          </cell>
          <cell r="J34">
            <v>729000</v>
          </cell>
        </row>
        <row r="35">
          <cell r="B35" t="str">
            <v>TBD Processing Plant</v>
          </cell>
          <cell r="C35">
            <v>5100</v>
          </cell>
          <cell r="I35" t="str">
            <v>Fees &amp; Permits</v>
          </cell>
          <cell r="J35">
            <v>730000</v>
          </cell>
        </row>
        <row r="36">
          <cell r="I36" t="str">
            <v>Insurance</v>
          </cell>
          <cell r="J36">
            <v>731000</v>
          </cell>
        </row>
        <row r="37">
          <cell r="I37" t="str">
            <v>Rights of Way</v>
          </cell>
          <cell r="J37">
            <v>733000</v>
          </cell>
        </row>
        <row r="38">
          <cell r="I38" t="str">
            <v>Miscellaneous</v>
          </cell>
          <cell r="J38">
            <v>739000</v>
          </cell>
        </row>
        <row r="39">
          <cell r="I39" t="str">
            <v>Corporate Allocations</v>
          </cell>
          <cell r="J39">
            <v>745000</v>
          </cell>
        </row>
        <row r="41">
          <cell r="I41" t="str">
            <v>Demand Revenues</v>
          </cell>
          <cell r="J41">
            <v>600000</v>
          </cell>
        </row>
        <row r="42">
          <cell r="I42" t="str">
            <v>Commodity Revenues</v>
          </cell>
          <cell r="J42">
            <v>610000</v>
          </cell>
        </row>
        <row r="43">
          <cell r="I43" t="str">
            <v>DD&amp;A</v>
          </cell>
          <cell r="J43">
            <v>750000</v>
          </cell>
        </row>
        <row r="44">
          <cell r="I44" t="str">
            <v>Capitalized Payroll</v>
          </cell>
          <cell r="J44">
            <v>799703</v>
          </cell>
        </row>
        <row r="45">
          <cell r="I45" t="str">
            <v>Capitalized Benefit Load</v>
          </cell>
          <cell r="J45">
            <v>799705</v>
          </cell>
        </row>
        <row r="46">
          <cell r="I46" t="str">
            <v>Capitalized Contractors</v>
          </cell>
          <cell r="J46">
            <v>799720</v>
          </cell>
        </row>
        <row r="47">
          <cell r="I47" t="str">
            <v>Capitalized Professional Fees</v>
          </cell>
          <cell r="J47">
            <v>799721</v>
          </cell>
        </row>
        <row r="48">
          <cell r="I48" t="str">
            <v>Capitalized Materials and Parts</v>
          </cell>
          <cell r="J48">
            <v>799724</v>
          </cell>
        </row>
        <row r="49">
          <cell r="I49" t="str">
            <v>Capitalized ROW</v>
          </cell>
          <cell r="J49">
            <v>799733</v>
          </cell>
        </row>
        <row r="50">
          <cell r="I50" t="str">
            <v>Capitalized Misc</v>
          </cell>
          <cell r="J50">
            <v>799739</v>
          </cell>
        </row>
        <row r="51">
          <cell r="I51" t="str">
            <v>Franchise Taxes</v>
          </cell>
          <cell r="J51">
            <v>760300</v>
          </cell>
        </row>
        <row r="52">
          <cell r="I52" t="str">
            <v>Property Taxes</v>
          </cell>
          <cell r="J52">
            <v>760800</v>
          </cell>
        </row>
        <row r="53">
          <cell r="I53" t="str">
            <v>Payroll Tax</v>
          </cell>
          <cell r="J53">
            <v>760900</v>
          </cell>
        </row>
        <row r="54">
          <cell r="I54" t="str">
            <v>Debt Issuance Costs</v>
          </cell>
          <cell r="J54">
            <v>190001</v>
          </cell>
        </row>
        <row r="55">
          <cell r="I55" t="str">
            <v>Equity Issuance Costs</v>
          </cell>
          <cell r="J55">
            <v>190000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insightsoftware.com/solutions/business-dashboards/?utm_source=insightsoftware.com&amp;&amp;utm_medium=spreadsheet&amp;&amp;utm_campaign=insightsoftware-manufacturing-kpi-dashboard-template.xlsx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27847-AE80-499A-9571-3384737AC052}">
  <sheetPr>
    <tabColor theme="8" tint="-0.249977111117893"/>
    <pageSetUpPr autoPageBreaks="0"/>
  </sheetPr>
  <dimension ref="A1:L36"/>
  <sheetViews>
    <sheetView showGridLines="0" tabSelected="1" zoomScaleNormal="100" workbookViewId="0">
      <selection activeCell="J12" sqref="J12"/>
    </sheetView>
  </sheetViews>
  <sheetFormatPr defaultRowHeight="14.5"/>
  <cols>
    <col min="2" max="2" width="15.54296875" customWidth="1"/>
    <col min="4" max="4" width="15.1796875" customWidth="1"/>
    <col min="5" max="5" width="13.54296875" customWidth="1"/>
    <col min="6" max="6" width="18.26953125" customWidth="1"/>
  </cols>
  <sheetData>
    <row r="1" spans="1:8" ht="14.25" customHeight="1"/>
    <row r="7" spans="1:8" ht="33" customHeight="1">
      <c r="A7" s="366"/>
      <c r="B7" s="390" t="s">
        <v>378</v>
      </c>
      <c r="C7" s="391"/>
      <c r="D7" s="390"/>
      <c r="E7" s="391"/>
      <c r="F7" s="391"/>
      <c r="G7" s="375"/>
      <c r="H7" s="376"/>
    </row>
    <row r="8" spans="1:8" ht="14.25" customHeight="1">
      <c r="B8" s="376"/>
      <c r="C8" s="376"/>
      <c r="D8" s="376"/>
      <c r="E8" s="376"/>
      <c r="F8" s="376"/>
      <c r="G8" s="376"/>
      <c r="H8" s="376"/>
    </row>
    <row r="9" spans="1:8" ht="18" customHeight="1">
      <c r="B9" s="380"/>
      <c r="C9" s="381" t="s">
        <v>379</v>
      </c>
      <c r="D9" s="382"/>
      <c r="E9" s="383"/>
      <c r="F9" s="384"/>
      <c r="G9" s="376"/>
      <c r="H9" s="376"/>
    </row>
    <row r="10" spans="1:8" ht="21">
      <c r="B10" s="380"/>
      <c r="C10" s="385" t="s">
        <v>380</v>
      </c>
      <c r="D10" s="386"/>
      <c r="E10" s="387"/>
      <c r="F10" s="388"/>
      <c r="G10" s="376"/>
      <c r="H10" s="376"/>
    </row>
    <row r="11" spans="1:8" ht="21">
      <c r="B11" s="380"/>
      <c r="C11" s="381" t="s">
        <v>381</v>
      </c>
      <c r="D11" s="382"/>
      <c r="E11" s="383"/>
      <c r="F11" s="384"/>
      <c r="G11" s="376"/>
      <c r="H11" s="376"/>
    </row>
    <row r="12" spans="1:8" ht="21">
      <c r="B12" s="380"/>
      <c r="C12" s="385" t="s">
        <v>382</v>
      </c>
      <c r="D12" s="386"/>
      <c r="E12" s="387"/>
      <c r="F12" s="388"/>
      <c r="G12" s="376"/>
      <c r="H12" s="376"/>
    </row>
    <row r="13" spans="1:8" ht="21">
      <c r="B13" s="380"/>
      <c r="C13" s="381" t="s">
        <v>383</v>
      </c>
      <c r="D13" s="382"/>
      <c r="E13" s="383"/>
      <c r="F13" s="384"/>
      <c r="G13" s="376"/>
      <c r="H13" s="376"/>
    </row>
    <row r="14" spans="1:8" ht="21">
      <c r="B14" s="380"/>
      <c r="C14" s="385" t="s">
        <v>384</v>
      </c>
      <c r="D14" s="386"/>
      <c r="E14" s="387"/>
      <c r="F14" s="388"/>
      <c r="G14" s="376"/>
      <c r="H14" s="376"/>
    </row>
    <row r="15" spans="1:8" ht="21">
      <c r="B15" s="380"/>
      <c r="C15" s="381" t="s">
        <v>385</v>
      </c>
      <c r="D15" s="382"/>
      <c r="E15" s="383"/>
      <c r="F15" s="384"/>
      <c r="G15" s="376"/>
      <c r="H15" s="376"/>
    </row>
    <row r="16" spans="1:8" ht="21">
      <c r="B16" s="380"/>
      <c r="C16" s="385" t="s">
        <v>386</v>
      </c>
      <c r="D16" s="386"/>
      <c r="E16" s="387"/>
      <c r="F16" s="388"/>
      <c r="G16" s="376"/>
      <c r="H16" s="376"/>
    </row>
    <row r="17" spans="2:12" ht="21">
      <c r="B17" s="380"/>
      <c r="C17" s="381" t="s">
        <v>387</v>
      </c>
      <c r="D17" s="382"/>
      <c r="E17" s="383"/>
      <c r="F17" s="384"/>
      <c r="G17" s="376"/>
      <c r="H17" s="376"/>
    </row>
    <row r="18" spans="2:12" ht="21">
      <c r="B18" s="380"/>
      <c r="C18" s="385" t="s">
        <v>389</v>
      </c>
      <c r="D18" s="386"/>
      <c r="E18" s="387"/>
      <c r="F18" s="388"/>
      <c r="G18" s="376"/>
      <c r="H18" s="376"/>
    </row>
    <row r="19" spans="2:12" ht="21">
      <c r="B19" s="380"/>
      <c r="C19" s="381" t="s">
        <v>390</v>
      </c>
      <c r="D19" s="382"/>
      <c r="E19" s="383"/>
      <c r="F19" s="384"/>
      <c r="G19" s="376"/>
      <c r="H19" s="376"/>
    </row>
    <row r="20" spans="2:12" ht="21">
      <c r="B20" s="380"/>
      <c r="C20" s="385" t="s">
        <v>391</v>
      </c>
      <c r="D20" s="386"/>
      <c r="E20" s="387"/>
      <c r="F20" s="388"/>
      <c r="G20" s="376"/>
      <c r="H20" s="376"/>
    </row>
    <row r="21" spans="2:12" ht="21">
      <c r="B21" s="380"/>
      <c r="C21" s="381" t="s">
        <v>388</v>
      </c>
      <c r="D21" s="382"/>
      <c r="E21" s="383"/>
      <c r="F21" s="384"/>
      <c r="G21" s="376"/>
      <c r="H21" s="376"/>
    </row>
    <row r="22" spans="2:12" ht="21">
      <c r="B22" s="380"/>
      <c r="C22" s="385" t="s">
        <v>392</v>
      </c>
      <c r="D22" s="386"/>
      <c r="E22" s="387"/>
      <c r="F22" s="388"/>
      <c r="G22" s="376"/>
      <c r="H22" s="376"/>
      <c r="L22" s="389"/>
    </row>
    <row r="23" spans="2:12" ht="21">
      <c r="B23" s="380"/>
      <c r="C23" s="381" t="s">
        <v>393</v>
      </c>
      <c r="D23" s="382"/>
      <c r="E23" s="383"/>
      <c r="F23" s="384"/>
      <c r="G23" s="376"/>
      <c r="H23" s="376"/>
    </row>
    <row r="24" spans="2:12" ht="21">
      <c r="B24" s="380"/>
      <c r="C24" s="385" t="s">
        <v>394</v>
      </c>
      <c r="D24" s="386"/>
      <c r="E24" s="387"/>
      <c r="F24" s="388"/>
      <c r="G24" s="376"/>
      <c r="H24" s="376"/>
    </row>
    <row r="25" spans="2:12" ht="21">
      <c r="B25" s="380"/>
      <c r="C25" s="381" t="s">
        <v>395</v>
      </c>
      <c r="D25" s="382"/>
      <c r="E25" s="383"/>
      <c r="F25" s="384"/>
      <c r="G25" s="376"/>
      <c r="H25" s="376"/>
    </row>
    <row r="26" spans="2:12" ht="21">
      <c r="B26" s="380"/>
      <c r="C26" s="385" t="s">
        <v>400</v>
      </c>
      <c r="D26" s="386"/>
      <c r="E26" s="387"/>
      <c r="F26" s="388"/>
      <c r="G26" s="376"/>
      <c r="H26" s="376"/>
    </row>
    <row r="27" spans="2:12" ht="21">
      <c r="B27" s="380"/>
      <c r="C27" s="381" t="s">
        <v>396</v>
      </c>
      <c r="D27" s="382"/>
      <c r="E27" s="383"/>
      <c r="F27" s="384"/>
      <c r="G27" s="376"/>
      <c r="H27" s="376"/>
    </row>
    <row r="28" spans="2:12" ht="21">
      <c r="B28" s="380"/>
      <c r="C28" s="385" t="s">
        <v>399</v>
      </c>
      <c r="D28" s="386"/>
      <c r="E28" s="387"/>
      <c r="F28" s="388"/>
      <c r="G28" s="376"/>
      <c r="H28" s="376"/>
    </row>
    <row r="29" spans="2:12" ht="21">
      <c r="B29" s="380"/>
      <c r="C29" s="381" t="s">
        <v>397</v>
      </c>
      <c r="D29" s="382"/>
      <c r="E29" s="383"/>
      <c r="F29" s="384"/>
      <c r="G29" s="376"/>
      <c r="H29" s="376"/>
    </row>
    <row r="30" spans="2:12" ht="21">
      <c r="B30" s="380"/>
      <c r="C30" s="381" t="s">
        <v>398</v>
      </c>
      <c r="D30" s="383"/>
      <c r="E30" s="383"/>
      <c r="F30" s="384"/>
      <c r="G30" s="376"/>
      <c r="H30" s="376"/>
    </row>
    <row r="31" spans="2:12" ht="21">
      <c r="B31" s="377"/>
      <c r="C31" s="378"/>
      <c r="D31" s="377"/>
      <c r="E31" s="377"/>
      <c r="F31" s="377"/>
      <c r="G31" s="376"/>
      <c r="H31" s="376"/>
    </row>
    <row r="32" spans="2:12" ht="21">
      <c r="B32" s="376"/>
      <c r="C32" s="376"/>
      <c r="D32" s="376"/>
      <c r="E32" s="376"/>
      <c r="F32" s="376"/>
      <c r="G32" s="376"/>
      <c r="H32" s="376"/>
    </row>
    <row r="33" spans="2:8" ht="21">
      <c r="B33" s="376"/>
      <c r="C33" s="376"/>
      <c r="D33" s="376"/>
      <c r="E33" s="376"/>
      <c r="F33" s="376"/>
      <c r="G33" s="376"/>
      <c r="H33" s="376"/>
    </row>
    <row r="34" spans="2:8" ht="21">
      <c r="B34" s="376"/>
      <c r="C34" s="376"/>
      <c r="D34" s="376"/>
      <c r="E34" s="376"/>
      <c r="F34" s="376"/>
      <c r="G34" s="376"/>
      <c r="H34" s="376"/>
    </row>
    <row r="35" spans="2:8" ht="21">
      <c r="B35" s="376"/>
      <c r="C35" s="376"/>
      <c r="D35" s="376"/>
      <c r="E35" s="376"/>
      <c r="F35" s="376"/>
      <c r="G35" s="376"/>
      <c r="H35" s="376"/>
    </row>
    <row r="36" spans="2:8" ht="21">
      <c r="B36" s="376"/>
      <c r="C36" s="376"/>
      <c r="D36" s="376"/>
      <c r="E36" s="376"/>
      <c r="F36" s="376"/>
      <c r="G36" s="376"/>
      <c r="H36" s="376"/>
    </row>
  </sheetData>
  <hyperlinks>
    <hyperlink ref="C9" location="'Free Cash Flow'!A1" tooltip="Link to Report" display="FREE CASH FLOW" xr:uid="{75EB7A97-23B9-430D-AADF-E81102E6D5BA}"/>
    <hyperlink ref="C10" location="'Current Ratios'!A1" tooltip="Link to Report" display="CURRENT RATIOS" xr:uid="{DC593D81-5D57-4455-90F6-5EB2B8EC0CE6}"/>
    <hyperlink ref="C11" location="'Operating Cash Flow'!A1" tooltip="Link to Report" display="OPERATING CASH FLOW" xr:uid="{A410B10D-E84E-4FFD-9D21-F8B9A81CD84A}"/>
    <hyperlink ref="C12" location="'ROE Dashboard'!A1" tooltip="Link to Report" display="ROE DASHBOARD" xr:uid="{EB0EB616-B704-49A4-A2C4-128D2461D358}"/>
    <hyperlink ref="C13" location="'Working Capital'!A1" tooltip="Link to Report" display="WORKING CAPITAL " xr:uid="{12A30FD0-0090-4CDD-9E5F-BCFA9A069E41}"/>
    <hyperlink ref="C14" location="'AP Turnover'!A1" tooltip="Link to Report" display="AP TURNOVER" xr:uid="{AFAF4E47-D67C-4241-8B31-2CDC94B86970}"/>
    <hyperlink ref="C15" location="'Debt to Equity'!A1" tooltip="Link to Report" display="DEBT TO EQUITY" xr:uid="{9B0D8642-01D2-48E0-9D6D-2DD7311E1C61}"/>
    <hyperlink ref="C16" location="'AR KPIs'!A1" tooltip="Link to Report" display="AR KPIS" xr:uid="{76337EA8-37D9-4010-AFF5-7BB730A8D53B}"/>
    <hyperlink ref="C17" location="'Financial Ratios'!A1" tooltip="Link to Report" display="FINANCIAL RATIOS " xr:uid="{45BCCDD7-E1FD-46FE-BAAA-A243A19A293A}"/>
    <hyperlink ref="C18" location="'Manufacturing KPIs'!A1" tooltip="Link to Report" display="MANUFACTURING KPI'S" xr:uid="{3111403B-E4C5-4396-A07F-42D3CEA05F22}"/>
    <hyperlink ref="C19" location="'Inventory KPIs'!A1" tooltip="Link to Report" display="INVENTORY KPI'S" xr:uid="{9CC44BFD-D1A0-48E7-96F7-552DAEF2A4F3}"/>
    <hyperlink ref="C20" location="'Retail KPIs'!A1" tooltip="Link to Report" display="RETAIL KPI'S" xr:uid="{1602D26D-A8B1-4878-B09F-DF2F9B82C57D}"/>
    <hyperlink ref="C21" location="'Engineering KPIs'!A1" tooltip="Link to Report" display="ENGINEERING KPI'S" xr:uid="{3B2D29FB-9F4B-438C-AA92-4EA68614991F}"/>
    <hyperlink ref="C22" location="'Insurance KPIs'!A1" tooltip="Link to Report" display="INSURANCE KPI'S" xr:uid="{DA739343-A25A-41B1-B320-796DF003CE8D}"/>
    <hyperlink ref="C23" location="'Accounts Payable KPIs'!A1" tooltip="Link to Report" display="ACCOUNTS PAYABLE KPI'S" xr:uid="{F775DE9D-624B-4624-A879-5B819FC0E4F0}"/>
    <hyperlink ref="C24" location="'Utilities KPIs'!A1" tooltip="Link to Report" display="UTILITIES KPI'S" xr:uid="{2FEF5E82-57A6-48D9-AE15-3A1150167607}"/>
    <hyperlink ref="C25" location="'Government Entity KPIs'!A1" tooltip="Link to Report" display="GOVERNMENT ENTITY KPI'S" xr:uid="{C05E36FF-399D-4412-A87E-6629436C44AB}"/>
    <hyperlink ref="C26" location="'Property Management KPIs'!A1" tooltip="Link to Report" display="PROPERTY MANAGEMENT KPI'S" xr:uid="{E28BEBDF-79E9-4727-A0B2-A28497118D19}"/>
    <hyperlink ref="C27" location="'Economic Downturn KPI'!A1" tooltip="Link to Report" display="ECONOMIC DOWNTURN KPI'S" xr:uid="{6D521719-659F-42BF-A7F2-B8D76C382E9C}"/>
    <hyperlink ref="C28" location="'Healthcare KPI'!A1" tooltip="Link to Report" display="HEALTHCARE KPI'S" xr:uid="{BBFCBAEC-B5D7-4DDD-9869-E942A00AA653}"/>
    <hyperlink ref="C29" location="'Real Estate Dashboard'!A1" tooltip="Link to Report" display="REAL ESTATE DASHBOARD" xr:uid="{6C3D26F8-408F-42DA-9E68-CE2A15A12676}"/>
    <hyperlink ref="C30" location="'Construction KPI'!A1" tooltip="Link to Report" display="CONSTRUCTION KPI'S" xr:uid="{5DCE8D9E-67BE-46F6-9E51-9F6351102399}"/>
  </hyperlink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C731D-E2EA-4E58-8740-9478C67A90BC}">
  <sheetPr codeName="Sheet20">
    <tabColor theme="4"/>
  </sheetPr>
  <dimension ref="A1:AC40"/>
  <sheetViews>
    <sheetView showGridLines="0" workbookViewId="0">
      <selection activeCell="E2" sqref="E2:E3"/>
    </sheetView>
  </sheetViews>
  <sheetFormatPr defaultColWidth="0" defaultRowHeight="15" customHeight="1" zeroHeight="1"/>
  <cols>
    <col min="1" max="1" width="3.54296875" customWidth="1"/>
    <col min="2" max="2" width="25.7265625" bestFit="1" customWidth="1"/>
    <col min="3" max="3" width="7.26953125" customWidth="1"/>
    <col min="4" max="4" width="8.54296875" bestFit="1" customWidth="1"/>
    <col min="5" max="15" width="8" bestFit="1" customWidth="1"/>
    <col min="16" max="16" width="3.26953125" customWidth="1"/>
    <col min="17" max="17" width="4.26953125" customWidth="1"/>
    <col min="18" max="18" width="15.7265625" customWidth="1"/>
    <col min="19" max="19" width="13.81640625" customWidth="1"/>
    <col min="20" max="20" width="13.26953125" customWidth="1"/>
    <col min="21" max="21" width="7.81640625" customWidth="1"/>
    <col min="22" max="22" width="3.26953125" customWidth="1"/>
    <col min="23" max="26" width="8.81640625" customWidth="1"/>
    <col min="27" max="27" width="3.54296875" customWidth="1"/>
    <col min="28" max="28" width="3.26953125" customWidth="1"/>
    <col min="29" max="29" width="0" hidden="1" customWidth="1"/>
    <col min="30" max="16384" width="8.81640625" hidden="1"/>
  </cols>
  <sheetData>
    <row r="1" spans="1:28" thickBo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9" thickBot="1">
      <c r="A2" s="2"/>
      <c r="B2" s="2"/>
      <c r="C2" s="2"/>
      <c r="D2" s="2"/>
      <c r="E2" s="373" t="s">
        <v>0</v>
      </c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9" thickBot="1">
      <c r="A3" s="2"/>
      <c r="B3" s="2"/>
      <c r="C3" s="2"/>
      <c r="D3" s="2"/>
      <c r="E3" s="372">
        <v>2018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4.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2"/>
    </row>
    <row r="5" spans="1:28" ht="21">
      <c r="A5" s="92"/>
      <c r="B5" s="166" t="s">
        <v>56</v>
      </c>
      <c r="C5" s="92"/>
      <c r="D5" s="93" t="s">
        <v>39</v>
      </c>
      <c r="E5" s="93" t="s">
        <v>40</v>
      </c>
      <c r="F5" s="93" t="s">
        <v>41</v>
      </c>
      <c r="G5" s="93" t="s">
        <v>42</v>
      </c>
      <c r="H5" s="93" t="s">
        <v>43</v>
      </c>
      <c r="I5" s="93" t="s">
        <v>44</v>
      </c>
      <c r="J5" s="93" t="s">
        <v>45</v>
      </c>
      <c r="K5" s="93" t="s">
        <v>46</v>
      </c>
      <c r="L5" s="93" t="s">
        <v>47</v>
      </c>
      <c r="M5" s="93" t="s">
        <v>48</v>
      </c>
      <c r="N5" s="93" t="s">
        <v>49</v>
      </c>
      <c r="O5" s="93" t="s">
        <v>50</v>
      </c>
      <c r="P5" s="93"/>
      <c r="Q5" s="185"/>
      <c r="R5" s="407" t="s">
        <v>149</v>
      </c>
      <c r="S5" s="407"/>
      <c r="T5" s="407"/>
      <c r="U5" s="407"/>
      <c r="V5" s="407"/>
      <c r="W5" s="407"/>
      <c r="X5" s="407"/>
      <c r="Y5" s="407"/>
      <c r="Z5" s="407"/>
      <c r="AA5" s="186"/>
      <c r="AB5" s="92"/>
    </row>
    <row r="6" spans="1:28" ht="14.5">
      <c r="A6" s="2"/>
      <c r="B6" s="2"/>
      <c r="C6" s="3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2"/>
    </row>
    <row r="7" spans="1:28" ht="14.5">
      <c r="A7" s="2"/>
      <c r="B7" s="45" t="s">
        <v>51</v>
      </c>
      <c r="C7" s="2"/>
      <c r="D7" s="94">
        <f t="shared" ref="D7:O7" si="0">+D18/D19</f>
        <v>1.4770148881573981</v>
      </c>
      <c r="E7" s="94">
        <f t="shared" si="0"/>
        <v>0.98673422839618352</v>
      </c>
      <c r="F7" s="94">
        <f t="shared" si="0"/>
        <v>1.0699581095694188</v>
      </c>
      <c r="G7" s="94">
        <f t="shared" si="0"/>
        <v>0.96072414045177323</v>
      </c>
      <c r="H7" s="94">
        <f t="shared" si="0"/>
        <v>1.1605336775197936</v>
      </c>
      <c r="I7" s="94">
        <f t="shared" si="0"/>
        <v>1.2115369237927123</v>
      </c>
      <c r="J7" s="94">
        <f t="shared" si="0"/>
        <v>1.3649273102091981</v>
      </c>
      <c r="K7" s="94">
        <f t="shared" si="0"/>
        <v>1.1894657809882043</v>
      </c>
      <c r="L7" s="94">
        <f t="shared" si="0"/>
        <v>1.3173423096885515</v>
      </c>
      <c r="M7" s="94">
        <f t="shared" si="0"/>
        <v>1.1280538491169327</v>
      </c>
      <c r="N7" s="94">
        <f t="shared" si="0"/>
        <v>0.58501463887393479</v>
      </c>
      <c r="O7" s="94">
        <f t="shared" si="0"/>
        <v>1.2160772347449975</v>
      </c>
      <c r="P7" s="20"/>
      <c r="Q7" s="184"/>
      <c r="R7" s="405" t="s">
        <v>66</v>
      </c>
      <c r="S7" s="405"/>
      <c r="T7" s="405"/>
      <c r="U7" s="405"/>
      <c r="V7" s="184"/>
      <c r="W7" s="405" t="s">
        <v>150</v>
      </c>
      <c r="X7" s="405"/>
      <c r="Y7" s="405"/>
      <c r="Z7" s="405"/>
      <c r="AA7" s="184"/>
      <c r="AB7" s="2"/>
    </row>
    <row r="8" spans="1:28" ht="14.5">
      <c r="A8" s="2"/>
      <c r="B8" s="45"/>
      <c r="C8" s="2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4"/>
      <c r="Q8" s="184"/>
      <c r="R8" s="190" t="s">
        <v>151</v>
      </c>
      <c r="S8" s="191"/>
      <c r="T8" s="191"/>
      <c r="U8" s="191"/>
      <c r="V8" s="192"/>
      <c r="W8" s="190" t="s">
        <v>51</v>
      </c>
      <c r="X8" s="191"/>
      <c r="Y8" s="191"/>
      <c r="Z8" s="191"/>
      <c r="AA8" s="184"/>
      <c r="AB8" s="2"/>
    </row>
    <row r="9" spans="1:28" ht="14.5">
      <c r="A9" s="2"/>
      <c r="B9" s="45" t="s">
        <v>53</v>
      </c>
      <c r="C9" s="2"/>
      <c r="D9" s="38">
        <f t="shared" ref="D9:O9" si="1">+(D18-D16)/D19</f>
        <v>1.317967561104356</v>
      </c>
      <c r="E9" s="38">
        <f t="shared" si="1"/>
        <v>0.33727688132779227</v>
      </c>
      <c r="F9" s="38">
        <f t="shared" si="1"/>
        <v>0.30865512858690619</v>
      </c>
      <c r="G9" s="38">
        <f t="shared" si="1"/>
        <v>0.25826510570896211</v>
      </c>
      <c r="H9" s="38">
        <f t="shared" si="1"/>
        <v>0.99887234909384881</v>
      </c>
      <c r="I9" s="38">
        <f t="shared" si="1"/>
        <v>1.1774301703439851</v>
      </c>
      <c r="J9" s="38">
        <f t="shared" si="1"/>
        <v>1.2759980763324585</v>
      </c>
      <c r="K9" s="38">
        <f t="shared" si="1"/>
        <v>1.1879889456161163</v>
      </c>
      <c r="L9" s="38">
        <f t="shared" si="1"/>
        <v>1.5582339012973954</v>
      </c>
      <c r="M9" s="38">
        <f t="shared" si="1"/>
        <v>0.87073537360720843</v>
      </c>
      <c r="N9" s="38">
        <f t="shared" si="1"/>
        <v>1.0831723444547623</v>
      </c>
      <c r="O9" s="38">
        <f t="shared" si="1"/>
        <v>1.21893017232683</v>
      </c>
      <c r="P9" s="96"/>
      <c r="Q9" s="184"/>
      <c r="R9" s="2"/>
      <c r="S9" s="2"/>
      <c r="T9" s="2"/>
      <c r="U9" s="2"/>
      <c r="V9" s="184"/>
      <c r="W9" s="408">
        <f>+AVERAGE(D7:O7)</f>
        <v>1.1389485909590917</v>
      </c>
      <c r="X9" s="417"/>
      <c r="Y9" s="417"/>
      <c r="Z9" s="417"/>
      <c r="AA9" s="184"/>
      <c r="AB9" s="2"/>
    </row>
    <row r="10" spans="1:28" ht="14.5">
      <c r="A10" s="2"/>
      <c r="B10" s="45"/>
      <c r="C10" s="2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38"/>
      <c r="Q10" s="184"/>
      <c r="R10" s="2"/>
      <c r="S10" s="2"/>
      <c r="T10" s="2"/>
      <c r="U10" s="2"/>
      <c r="V10" s="184"/>
      <c r="W10" s="417"/>
      <c r="X10" s="417"/>
      <c r="Y10" s="417"/>
      <c r="Z10" s="417"/>
      <c r="AA10" s="184"/>
      <c r="AB10" s="2"/>
    </row>
    <row r="11" spans="1:28" ht="14.5">
      <c r="A11" s="2"/>
      <c r="B11" s="45" t="s">
        <v>115</v>
      </c>
      <c r="C11" s="2"/>
      <c r="D11" s="94">
        <f t="shared" ref="D11:O11" si="2">+D21/D22</f>
        <v>1.3668593987330522</v>
      </c>
      <c r="E11" s="94">
        <f t="shared" si="2"/>
        <v>2.7265394011196551</v>
      </c>
      <c r="F11" s="94">
        <f t="shared" si="2"/>
        <v>3.2456373581056219</v>
      </c>
      <c r="G11" s="94">
        <f t="shared" si="2"/>
        <v>2.7437783924859285</v>
      </c>
      <c r="H11" s="94">
        <f t="shared" si="2"/>
        <v>0.93339227326204155</v>
      </c>
      <c r="I11" s="94">
        <f t="shared" si="2"/>
        <v>0.8081773645156779</v>
      </c>
      <c r="J11" s="94">
        <f t="shared" si="2"/>
        <v>0.7545417920872699</v>
      </c>
      <c r="K11" s="94">
        <f t="shared" si="2"/>
        <v>0.81935240172823176</v>
      </c>
      <c r="L11" s="94">
        <f t="shared" si="2"/>
        <v>0.62318885251050693</v>
      </c>
      <c r="M11" s="94">
        <f t="shared" si="2"/>
        <v>1.0790320205011801</v>
      </c>
      <c r="N11" s="94">
        <f t="shared" si="2"/>
        <v>0.90684173251999545</v>
      </c>
      <c r="O11" s="94">
        <f t="shared" si="2"/>
        <v>0.78903064913346743</v>
      </c>
      <c r="P11" s="96"/>
      <c r="Q11" s="184"/>
      <c r="R11" s="2"/>
      <c r="S11" s="2"/>
      <c r="T11" s="2"/>
      <c r="U11" s="2"/>
      <c r="V11" s="184"/>
      <c r="W11" s="417"/>
      <c r="X11" s="417"/>
      <c r="Y11" s="417"/>
      <c r="Z11" s="417"/>
      <c r="AA11" s="184"/>
      <c r="AB11" s="2"/>
    </row>
    <row r="12" spans="1:28" ht="14.5">
      <c r="A12" s="2"/>
      <c r="B12" s="45"/>
      <c r="C12" s="2"/>
      <c r="D12" s="196"/>
      <c r="E12" s="196"/>
      <c r="F12" s="196"/>
      <c r="G12" s="196"/>
      <c r="H12" s="196"/>
      <c r="I12" s="196"/>
      <c r="J12" s="196"/>
      <c r="K12" s="196"/>
      <c r="L12" s="196"/>
      <c r="M12" s="196"/>
      <c r="N12" s="196"/>
      <c r="O12" s="196"/>
      <c r="P12" s="94"/>
      <c r="Q12" s="184"/>
      <c r="R12" s="2"/>
      <c r="S12" s="2"/>
      <c r="T12" s="2"/>
      <c r="U12" s="2"/>
      <c r="V12" s="184"/>
      <c r="W12" s="417"/>
      <c r="X12" s="417"/>
      <c r="Y12" s="417"/>
      <c r="Z12" s="417"/>
      <c r="AA12" s="184"/>
      <c r="AB12" s="2"/>
    </row>
    <row r="13" spans="1:28" ht="14.5">
      <c r="A13" s="2"/>
      <c r="B13" s="45" t="s">
        <v>152</v>
      </c>
      <c r="C13" s="2"/>
      <c r="D13" s="201">
        <f t="shared" ref="D13:O13" si="3">+D27/D25</f>
        <v>0.94839268788049158</v>
      </c>
      <c r="E13" s="201">
        <f t="shared" si="3"/>
        <v>0.49119852188675395</v>
      </c>
      <c r="F13" s="201">
        <f t="shared" si="3"/>
        <v>0.49775071258672754</v>
      </c>
      <c r="G13" s="201">
        <f t="shared" si="3"/>
        <v>0.40050733183134624</v>
      </c>
      <c r="H13" s="201">
        <f t="shared" si="3"/>
        <v>0.80388724190886973</v>
      </c>
      <c r="I13" s="201">
        <f t="shared" si="3"/>
        <v>0.83754362100104252</v>
      </c>
      <c r="J13" s="201">
        <f t="shared" si="3"/>
        <v>0.84348005174677154</v>
      </c>
      <c r="K13" s="201">
        <f t="shared" si="3"/>
        <v>0.84017951479805142</v>
      </c>
      <c r="L13" s="201">
        <f t="shared" si="3"/>
        <v>0.81803690122696571</v>
      </c>
      <c r="M13" s="201">
        <f t="shared" si="3"/>
        <v>0.80413581418310232</v>
      </c>
      <c r="N13" s="201">
        <f t="shared" si="3"/>
        <v>0.75473751856808102</v>
      </c>
      <c r="O13" s="201">
        <f t="shared" si="3"/>
        <v>0.84915018309757051</v>
      </c>
      <c r="P13" s="196"/>
      <c r="Q13" s="184"/>
      <c r="R13" s="2"/>
      <c r="S13" s="2"/>
      <c r="T13" s="2"/>
      <c r="U13" s="2"/>
      <c r="V13" s="184"/>
      <c r="W13" s="190" t="s">
        <v>153</v>
      </c>
      <c r="X13" s="191"/>
      <c r="Y13" s="191"/>
      <c r="Z13" s="191"/>
      <c r="AA13" s="184"/>
      <c r="AB13" s="2"/>
    </row>
    <row r="14" spans="1:28" ht="14.5">
      <c r="A14" s="2"/>
      <c r="B14" s="45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94"/>
      <c r="Q14" s="184"/>
      <c r="R14" s="2"/>
      <c r="S14" s="2"/>
      <c r="T14" s="2"/>
      <c r="U14" s="2"/>
      <c r="V14" s="184"/>
      <c r="W14" s="408">
        <f>+AVERAGE(D9:O9)</f>
        <v>0.96612716748338523</v>
      </c>
      <c r="X14" s="408"/>
      <c r="Y14" s="408"/>
      <c r="Z14" s="408"/>
      <c r="AA14" s="184"/>
      <c r="AB14" s="2"/>
    </row>
    <row r="15" spans="1:28" ht="14.5">
      <c r="A15" s="2"/>
      <c r="B15" s="113" t="s">
        <v>55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184"/>
      <c r="R15" s="2"/>
      <c r="S15" s="2"/>
      <c r="T15" s="2"/>
      <c r="U15" s="2"/>
      <c r="V15" s="184"/>
      <c r="W15" s="408"/>
      <c r="X15" s="408"/>
      <c r="Y15" s="408"/>
      <c r="Z15" s="408"/>
      <c r="AA15" s="184"/>
      <c r="AB15" s="2"/>
    </row>
    <row r="16" spans="1:28" ht="14.5">
      <c r="A16" s="2"/>
      <c r="B16" s="3" t="s">
        <v>57</v>
      </c>
      <c r="C16" s="99">
        <f>+D16-(0.15*D16)</f>
        <v>160.89262263149999</v>
      </c>
      <c r="D16" s="236">
        <v>189.28543839</v>
      </c>
      <c r="E16" s="236">
        <v>15.23503212</v>
      </c>
      <c r="F16" s="236">
        <v>20.09479</v>
      </c>
      <c r="G16" s="236">
        <v>14.681011</v>
      </c>
      <c r="H16" s="236">
        <v>3.46180902</v>
      </c>
      <c r="I16" s="236">
        <v>0.72477318000000002</v>
      </c>
      <c r="J16" s="236">
        <v>1.9288145700000001</v>
      </c>
      <c r="K16" s="236">
        <v>3.2783569999999998E-2</v>
      </c>
      <c r="L16" s="236">
        <v>-3.9326636800000001</v>
      </c>
      <c r="M16" s="236">
        <v>6.9830676199999999</v>
      </c>
      <c r="N16" s="236">
        <v>-11.31039225</v>
      </c>
      <c r="O16" s="236">
        <v>-7.1257789999999988E-2</v>
      </c>
      <c r="P16" s="201"/>
      <c r="Q16" s="184"/>
      <c r="R16" s="2"/>
      <c r="S16" s="2"/>
      <c r="T16" s="2"/>
      <c r="U16" s="2"/>
      <c r="V16" s="184"/>
      <c r="W16" s="408"/>
      <c r="X16" s="408"/>
      <c r="Y16" s="408"/>
      <c r="Z16" s="408"/>
      <c r="AA16" s="184"/>
      <c r="AB16" s="2"/>
    </row>
    <row r="17" spans="1:28" ht="14.5">
      <c r="A17" s="2"/>
      <c r="B17" s="3" t="s">
        <v>58</v>
      </c>
      <c r="D17" s="236">
        <v>1568.5398315699999</v>
      </c>
      <c r="E17" s="236">
        <v>7.9118731100000002</v>
      </c>
      <c r="F17" s="236">
        <v>8.147032320000001</v>
      </c>
      <c r="G17" s="236">
        <v>5.39759996</v>
      </c>
      <c r="H17" s="236">
        <v>21.389811290000001</v>
      </c>
      <c r="I17" s="236">
        <v>25.020552309999999</v>
      </c>
      <c r="J17" s="236">
        <v>27.675530010000003</v>
      </c>
      <c r="K17" s="236">
        <v>26.371604780000002</v>
      </c>
      <c r="L17" s="236">
        <v>25.43886994</v>
      </c>
      <c r="M17" s="236">
        <v>23.629877260000001</v>
      </c>
      <c r="N17" s="236">
        <v>24.59282262</v>
      </c>
      <c r="O17" s="236">
        <v>30.445205250000001</v>
      </c>
      <c r="P17" s="2"/>
      <c r="Q17" s="184"/>
      <c r="R17" s="2"/>
      <c r="S17" s="2"/>
      <c r="T17" s="2"/>
      <c r="U17" s="2"/>
      <c r="V17" s="184"/>
      <c r="W17" s="408"/>
      <c r="X17" s="408"/>
      <c r="Y17" s="408"/>
      <c r="Z17" s="408"/>
      <c r="AA17" s="184"/>
      <c r="AB17" s="2"/>
    </row>
    <row r="18" spans="1:28" ht="14.5">
      <c r="A18" s="2"/>
      <c r="B18" s="3" t="s">
        <v>59</v>
      </c>
      <c r="C18" s="2"/>
      <c r="D18" s="103">
        <f t="shared" ref="D18:O18" si="4">+D16+D17</f>
        <v>1757.82526996</v>
      </c>
      <c r="E18" s="103">
        <f t="shared" si="4"/>
        <v>23.146905230000002</v>
      </c>
      <c r="F18" s="103">
        <f t="shared" si="4"/>
        <v>28.241822320000001</v>
      </c>
      <c r="G18" s="103">
        <f t="shared" si="4"/>
        <v>20.078610959999999</v>
      </c>
      <c r="H18" s="103">
        <f t="shared" si="4"/>
        <v>24.851620310000001</v>
      </c>
      <c r="I18" s="103">
        <f t="shared" si="4"/>
        <v>25.745325489999999</v>
      </c>
      <c r="J18" s="103">
        <f t="shared" si="4"/>
        <v>29.604344580000003</v>
      </c>
      <c r="K18" s="103">
        <f t="shared" si="4"/>
        <v>26.404388350000001</v>
      </c>
      <c r="L18" s="103">
        <f t="shared" si="4"/>
        <v>21.506206259999999</v>
      </c>
      <c r="M18" s="103">
        <f t="shared" si="4"/>
        <v>30.612944880000001</v>
      </c>
      <c r="N18" s="103">
        <f t="shared" si="4"/>
        <v>13.28243037</v>
      </c>
      <c r="O18" s="103">
        <f t="shared" si="4"/>
        <v>30.37394746</v>
      </c>
      <c r="P18" s="2"/>
      <c r="Q18" s="184"/>
      <c r="R18" s="2"/>
      <c r="S18" s="2"/>
      <c r="T18" s="2"/>
      <c r="U18" s="2"/>
      <c r="V18" s="184"/>
      <c r="W18" s="408"/>
      <c r="X18" s="408"/>
      <c r="Y18" s="408"/>
      <c r="Z18" s="408"/>
      <c r="AA18" s="204"/>
      <c r="AB18" s="2"/>
    </row>
    <row r="19" spans="1:28" ht="14.5">
      <c r="A19" s="2"/>
      <c r="B19" s="3" t="s">
        <v>60</v>
      </c>
      <c r="C19" s="2"/>
      <c r="D19" s="236">
        <v>1190.1202107399999</v>
      </c>
      <c r="E19" s="236">
        <v>23.45809496</v>
      </c>
      <c r="F19" s="236">
        <v>26.395259840000001</v>
      </c>
      <c r="G19" s="236">
        <v>20.899455020000001</v>
      </c>
      <c r="H19" s="236">
        <v>21.41395876</v>
      </c>
      <c r="I19" s="236">
        <v>21.250136899999998</v>
      </c>
      <c r="J19" s="236">
        <v>21.68931954</v>
      </c>
      <c r="K19" s="236">
        <v>22.198527079999998</v>
      </c>
      <c r="L19" s="236">
        <v>16.325450189999998</v>
      </c>
      <c r="M19" s="236">
        <v>27.137840010000001</v>
      </c>
      <c r="N19" s="236">
        <v>22.704441030000002</v>
      </c>
      <c r="O19" s="236">
        <v>24.97698879</v>
      </c>
      <c r="P19" s="100"/>
      <c r="Q19" s="184"/>
      <c r="R19" s="190" t="s">
        <v>120</v>
      </c>
      <c r="S19" s="190"/>
      <c r="T19" s="190"/>
      <c r="U19" s="190"/>
      <c r="V19" s="206"/>
      <c r="W19" s="190" t="s">
        <v>120</v>
      </c>
      <c r="X19" s="190"/>
      <c r="Y19" s="190"/>
      <c r="Z19" s="190"/>
      <c r="AA19" s="208"/>
      <c r="AB19" s="2"/>
    </row>
    <row r="20" spans="1:28" ht="14.5">
      <c r="A20" s="2"/>
      <c r="B20" s="3" t="s">
        <v>154</v>
      </c>
      <c r="D20" s="236">
        <v>-33.059906390000002</v>
      </c>
      <c r="E20" s="236">
        <v>0.24142825000000001</v>
      </c>
      <c r="F20" s="236">
        <v>0.20830104000000002</v>
      </c>
      <c r="G20" s="236">
        <v>0.23198568</v>
      </c>
      <c r="H20" s="236">
        <v>0.23641846</v>
      </c>
      <c r="I20" s="236">
        <v>0.22348206000000001</v>
      </c>
      <c r="J20" s="236">
        <v>0.23151460000000001</v>
      </c>
      <c r="K20" s="236">
        <v>0.24209733</v>
      </c>
      <c r="L20" s="236">
        <v>0.20815122</v>
      </c>
      <c r="M20" s="236">
        <v>0.23318232999999999</v>
      </c>
      <c r="N20" s="236">
        <v>0.24169742000000002</v>
      </c>
      <c r="O20" s="236">
        <v>0.22669104999999998</v>
      </c>
      <c r="P20" s="103"/>
      <c r="Q20" s="184"/>
      <c r="R20" s="406"/>
      <c r="S20" s="406"/>
      <c r="T20" s="406"/>
      <c r="U20" s="406"/>
      <c r="V20" s="184"/>
      <c r="W20" s="418">
        <f>+AVERAGE(D11:O11)</f>
        <v>1.3996976363918863</v>
      </c>
      <c r="X20" s="418"/>
      <c r="Y20" s="418"/>
      <c r="Z20" s="418"/>
      <c r="AA20" s="208"/>
      <c r="AB20" s="2"/>
    </row>
    <row r="21" spans="1:28" ht="14.5">
      <c r="A21" s="2"/>
      <c r="B21" s="3" t="s">
        <v>116</v>
      </c>
      <c r="C21" s="2"/>
      <c r="D21" s="111">
        <f t="shared" ref="D21:O21" si="5">+D20+D19</f>
        <v>1157.06030435</v>
      </c>
      <c r="E21" s="111">
        <f t="shared" si="5"/>
        <v>23.699523209999999</v>
      </c>
      <c r="F21" s="111">
        <f t="shared" si="5"/>
        <v>26.60356088</v>
      </c>
      <c r="G21" s="111">
        <f t="shared" si="5"/>
        <v>21.131440700000002</v>
      </c>
      <c r="H21" s="111">
        <f t="shared" si="5"/>
        <v>21.650377219999999</v>
      </c>
      <c r="I21" s="111">
        <f t="shared" si="5"/>
        <v>21.473618959999996</v>
      </c>
      <c r="J21" s="111">
        <f t="shared" si="5"/>
        <v>21.92083414</v>
      </c>
      <c r="K21" s="111">
        <f t="shared" si="5"/>
        <v>22.440624409999998</v>
      </c>
      <c r="L21" s="111">
        <f t="shared" si="5"/>
        <v>16.533601409999999</v>
      </c>
      <c r="M21" s="111">
        <f t="shared" si="5"/>
        <v>27.371022340000003</v>
      </c>
      <c r="N21" s="111">
        <f t="shared" si="5"/>
        <v>22.946138450000003</v>
      </c>
      <c r="O21" s="111">
        <f t="shared" si="5"/>
        <v>25.20367984</v>
      </c>
      <c r="P21" s="100"/>
      <c r="Q21" s="184"/>
      <c r="R21" s="406"/>
      <c r="S21" s="406"/>
      <c r="T21" s="406"/>
      <c r="U21" s="406"/>
      <c r="V21" s="184"/>
      <c r="W21" s="418"/>
      <c r="X21" s="418"/>
      <c r="Y21" s="418"/>
      <c r="Z21" s="418"/>
      <c r="AA21" s="208"/>
      <c r="AB21" s="2"/>
    </row>
    <row r="22" spans="1:28" ht="18.5">
      <c r="A22" s="2"/>
      <c r="B22" s="3" t="s">
        <v>155</v>
      </c>
      <c r="C22" s="2"/>
      <c r="D22" s="236">
        <v>846.51011320000009</v>
      </c>
      <c r="E22" s="236">
        <v>8.692162380000001</v>
      </c>
      <c r="F22" s="236">
        <v>8.1967139099999997</v>
      </c>
      <c r="G22" s="236">
        <v>7.7015843400000001</v>
      </c>
      <c r="H22" s="236">
        <v>23.195367949999998</v>
      </c>
      <c r="I22" s="236">
        <v>26.570428600000003</v>
      </c>
      <c r="J22" s="236">
        <v>29.05184891</v>
      </c>
      <c r="K22" s="236">
        <v>27.38824511</v>
      </c>
      <c r="L22" s="236">
        <v>26.53064371</v>
      </c>
      <c r="M22" s="236">
        <v>25.366274420000003</v>
      </c>
      <c r="N22" s="236">
        <v>25.303355180000001</v>
      </c>
      <c r="O22" s="236">
        <v>31.942586600000002</v>
      </c>
      <c r="P22" s="100"/>
      <c r="Q22" s="184"/>
      <c r="R22" s="406"/>
      <c r="S22" s="406"/>
      <c r="T22" s="406"/>
      <c r="U22" s="406"/>
      <c r="V22" s="184"/>
      <c r="W22" s="418"/>
      <c r="X22" s="418"/>
      <c r="Y22" s="418"/>
      <c r="Z22" s="418"/>
      <c r="AA22" s="242"/>
      <c r="AB22" s="2"/>
    </row>
    <row r="23" spans="1:28" ht="18.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182"/>
      <c r="Q23" s="184"/>
      <c r="R23" s="190" t="s">
        <v>152</v>
      </c>
      <c r="S23" s="190"/>
      <c r="T23" s="190"/>
      <c r="U23" s="190"/>
      <c r="V23" s="206"/>
      <c r="W23" s="190" t="s">
        <v>152</v>
      </c>
      <c r="X23" s="190"/>
      <c r="Y23" s="190"/>
      <c r="Z23" s="190"/>
      <c r="AA23" s="242"/>
      <c r="AB23" s="2"/>
    </row>
    <row r="24" spans="1:28" ht="14.5">
      <c r="A24" s="2"/>
      <c r="B24" s="113" t="s">
        <v>156</v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103"/>
      <c r="Q24" s="184"/>
      <c r="R24" s="406"/>
      <c r="S24" s="406"/>
      <c r="T24" s="406"/>
      <c r="U24" s="406"/>
      <c r="V24" s="184"/>
      <c r="W24" s="416">
        <f>+AVERAGE(D13:O13)</f>
        <v>0.74075000839298122</v>
      </c>
      <c r="X24" s="417"/>
      <c r="Y24" s="417"/>
      <c r="Z24" s="417"/>
      <c r="AA24" s="208"/>
      <c r="AB24" s="2"/>
    </row>
    <row r="25" spans="1:28" ht="14.5">
      <c r="A25" s="2"/>
      <c r="B25" s="3" t="s">
        <v>157</v>
      </c>
      <c r="C25" s="2"/>
      <c r="D25" s="236">
        <v>27.55681766</v>
      </c>
      <c r="E25" s="236">
        <v>8.6063879300000004</v>
      </c>
      <c r="F25" s="236">
        <v>8.1866105200000003</v>
      </c>
      <c r="G25" s="236">
        <v>7.69102934</v>
      </c>
      <c r="H25" s="236">
        <v>23.190812949999998</v>
      </c>
      <c r="I25" s="236">
        <v>26.5658736</v>
      </c>
      <c r="J25" s="236">
        <v>29.04129391</v>
      </c>
      <c r="K25" s="236">
        <v>27.38369011</v>
      </c>
      <c r="L25" s="236">
        <v>26.52608871</v>
      </c>
      <c r="M25" s="236">
        <v>25.355719420000003</v>
      </c>
      <c r="N25" s="236">
        <v>25.303355180000001</v>
      </c>
      <c r="O25" s="236">
        <v>31.942586600000002</v>
      </c>
      <c r="P25" s="103"/>
      <c r="Q25" s="184"/>
      <c r="R25" s="406"/>
      <c r="S25" s="406"/>
      <c r="T25" s="406"/>
      <c r="U25" s="406"/>
      <c r="V25" s="184"/>
      <c r="W25" s="417"/>
      <c r="X25" s="417"/>
      <c r="Y25" s="417"/>
      <c r="Z25" s="417"/>
      <c r="AA25" s="184"/>
      <c r="AB25" s="2"/>
    </row>
    <row r="26" spans="1:28" ht="14.5">
      <c r="A26" s="2"/>
      <c r="B26" s="3" t="s">
        <v>158</v>
      </c>
      <c r="C26" s="2"/>
      <c r="D26" s="236">
        <v>1.4221332900000001</v>
      </c>
      <c r="E26" s="236">
        <v>4.3789429000000002</v>
      </c>
      <c r="F26" s="236">
        <v>4.1117192999999999</v>
      </c>
      <c r="G26" s="236">
        <v>4.6107157000000001</v>
      </c>
      <c r="H26" s="236">
        <v>4.5480142900000002</v>
      </c>
      <c r="I26" s="236">
        <v>4.3157956300000002</v>
      </c>
      <c r="J26" s="236">
        <v>4.5455418200000004</v>
      </c>
      <c r="K26" s="236">
        <v>4.3764746399999996</v>
      </c>
      <c r="L26" s="236">
        <v>4.8267692999999996</v>
      </c>
      <c r="M26" s="236">
        <v>4.9662773399999995</v>
      </c>
      <c r="N26" s="236">
        <v>6.20596368</v>
      </c>
      <c r="O26" s="236">
        <v>4.8185333400000001</v>
      </c>
      <c r="P26" s="103"/>
      <c r="Q26" s="184"/>
      <c r="R26" s="406"/>
      <c r="S26" s="406"/>
      <c r="T26" s="406"/>
      <c r="U26" s="406"/>
      <c r="V26" s="184"/>
      <c r="W26" s="417"/>
      <c r="X26" s="417"/>
      <c r="Y26" s="417"/>
      <c r="Z26" s="417"/>
      <c r="AA26" s="184"/>
      <c r="AB26" s="2"/>
    </row>
    <row r="27" spans="1:28" ht="14.5">
      <c r="A27" s="2"/>
      <c r="B27" s="3" t="s">
        <v>159</v>
      </c>
      <c r="C27" s="2"/>
      <c r="D27" s="103">
        <f t="shared" ref="D27:O27" si="6">+D25-D26</f>
        <v>26.134684369999999</v>
      </c>
      <c r="E27" s="103">
        <f t="shared" si="6"/>
        <v>4.2274450300000002</v>
      </c>
      <c r="F27" s="103">
        <f t="shared" si="6"/>
        <v>4.0748912200000005</v>
      </c>
      <c r="G27" s="103">
        <f t="shared" si="6"/>
        <v>3.08031364</v>
      </c>
      <c r="H27" s="103">
        <f t="shared" si="6"/>
        <v>18.642798659999997</v>
      </c>
      <c r="I27" s="103">
        <f t="shared" si="6"/>
        <v>22.25007797</v>
      </c>
      <c r="J27" s="103">
        <f t="shared" si="6"/>
        <v>24.49575209</v>
      </c>
      <c r="K27" s="103">
        <f t="shared" si="6"/>
        <v>23.007215469999998</v>
      </c>
      <c r="L27" s="103">
        <f t="shared" si="6"/>
        <v>21.699319410000001</v>
      </c>
      <c r="M27" s="103">
        <f t="shared" si="6"/>
        <v>20.389442080000002</v>
      </c>
      <c r="N27" s="103">
        <f t="shared" si="6"/>
        <v>19.097391500000001</v>
      </c>
      <c r="O27" s="103">
        <f t="shared" si="6"/>
        <v>27.124053260000004</v>
      </c>
      <c r="P27" s="103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2"/>
    </row>
    <row r="28" spans="1:28" ht="14.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5" customHeight="1"/>
    <row r="30" spans="1:28" ht="15" customHeight="1"/>
    <row r="31" spans="1:28" ht="15" customHeight="1"/>
    <row r="32" spans="1:28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</sheetData>
  <mergeCells count="9">
    <mergeCell ref="R24:U26"/>
    <mergeCell ref="W24:Z26"/>
    <mergeCell ref="R5:Z5"/>
    <mergeCell ref="R7:U7"/>
    <mergeCell ref="W7:Z7"/>
    <mergeCell ref="W9:Z12"/>
    <mergeCell ref="W14:Z18"/>
    <mergeCell ref="R20:U22"/>
    <mergeCell ref="W20:Z22"/>
  </mergeCells>
  <dataValidations count="1">
    <dataValidation type="list" allowBlank="1" showInputMessage="1" showErrorMessage="1" sqref="E3" xr:uid="{9DB79A9B-7586-42D5-8A82-6F371C39304F}">
      <formula1>"2017,2018,2019"</formula1>
    </dataValidation>
  </dataValidations>
  <pageMargins left="0.7" right="0.7" top="0.75" bottom="0.75" header="0.3" footer="0.3"/>
  <pageSetup orientation="portrait" horizontalDpi="300" verticalDpi="300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type="column" displayEmptyCellsAs="gap" xr2:uid="{1A6996AC-0D86-4E07-8C71-09FD98E7BD58}">
          <x14:colorSeries rgb="FF0070C0"/>
          <x14:colorNegative rgb="FF000000"/>
          <x14:colorAxis rgb="FF000000"/>
          <x14:colorMarkers rgb="FF000000"/>
          <x14:colorFirst rgb="FF000000"/>
          <x14:colorLast rgb="FF000000"/>
          <x14:colorHigh rgb="FF000000"/>
          <x14:colorLow rgb="FF000000"/>
          <x14:sparklines>
            <x14:sparkline>
              <xm:f>'Financial Ratios'!D11:O11</xm:f>
              <xm:sqref>R20</xm:sqref>
            </x14:sparkline>
          </x14:sparklines>
        </x14:sparklineGroup>
        <x14:sparklineGroup manualMax="0" manualMin="0" lineWeight="1.5" displayEmptyCellsAs="gap" xr2:uid="{288A1AAE-1D27-453F-811A-5FB6F5182C9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'Financial Ratios'!D13:O13</xm:f>
              <xm:sqref>R24</xm:sqref>
            </x14:sparkline>
          </x14:sparklines>
        </x14:sparklineGroup>
      </x14:sparklineGroup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E5E02-090C-4F8D-836E-4AB9B3E79CE5}">
  <sheetPr>
    <tabColor rgb="FF0070C0"/>
  </sheetPr>
  <dimension ref="A1:AD42"/>
  <sheetViews>
    <sheetView zoomScale="90" zoomScaleNormal="90" workbookViewId="0">
      <selection activeCell="L24" sqref="L24"/>
    </sheetView>
  </sheetViews>
  <sheetFormatPr defaultColWidth="0" defaultRowHeight="15" customHeight="1" zeroHeight="1"/>
  <cols>
    <col min="1" max="1" width="4.453125" customWidth="1"/>
    <col min="2" max="2" width="8.7265625" customWidth="1"/>
    <col min="3" max="3" width="25" style="5" bestFit="1" customWidth="1"/>
    <col min="4" max="17" width="8.26953125" customWidth="1"/>
    <col min="18" max="18" width="3.54296875" customWidth="1"/>
    <col min="19" max="22" width="7.26953125" hidden="1" customWidth="1"/>
    <col min="23" max="23" width="2.81640625" hidden="1" customWidth="1"/>
    <col min="24" max="27" width="7.26953125" hidden="1" customWidth="1"/>
    <col min="28" max="28" width="2.26953125" hidden="1" customWidth="1"/>
    <col min="29" max="30" width="0" hidden="1" customWidth="1"/>
    <col min="31" max="16384" width="9" hidden="1"/>
  </cols>
  <sheetData>
    <row r="1" spans="1:28" ht="14.5">
      <c r="A1" s="2"/>
      <c r="B1" s="2"/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4.5">
      <c r="A2" s="2"/>
      <c r="B2" s="2"/>
      <c r="C2" s="3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43"/>
      <c r="S2" s="243"/>
      <c r="T2" s="243"/>
      <c r="U2" s="243"/>
      <c r="V2" s="243"/>
      <c r="W2" s="243"/>
      <c r="X2" s="243"/>
      <c r="Y2" s="243"/>
      <c r="Z2" s="243"/>
      <c r="AA2" s="2"/>
      <c r="AB2" s="2"/>
    </row>
    <row r="3" spans="1:28" ht="14.5">
      <c r="A3" s="2"/>
      <c r="B3" s="2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4.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8.5">
      <c r="A5" s="244" t="s">
        <v>160</v>
      </c>
      <c r="B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4.5">
      <c r="A6" s="2"/>
      <c r="B6" s="2"/>
      <c r="C6" s="3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4.5">
      <c r="A7" s="2"/>
      <c r="B7" s="2"/>
      <c r="C7" s="3"/>
      <c r="D7" s="23" t="s">
        <v>161</v>
      </c>
      <c r="E7" s="23" t="s">
        <v>162</v>
      </c>
      <c r="F7" s="23" t="s">
        <v>163</v>
      </c>
      <c r="G7" s="23" t="s">
        <v>164</v>
      </c>
      <c r="H7" s="23" t="s">
        <v>165</v>
      </c>
      <c r="I7" s="23" t="s">
        <v>166</v>
      </c>
      <c r="J7" s="23" t="s">
        <v>167</v>
      </c>
      <c r="K7" s="23" t="s">
        <v>168</v>
      </c>
      <c r="L7" s="23" t="s">
        <v>169</v>
      </c>
      <c r="M7" s="23" t="s">
        <v>170</v>
      </c>
      <c r="N7" s="23" t="s">
        <v>171</v>
      </c>
      <c r="O7" s="23" t="s">
        <v>172</v>
      </c>
      <c r="P7" s="23" t="s">
        <v>173</v>
      </c>
      <c r="Q7" s="23" t="s">
        <v>174</v>
      </c>
      <c r="R7" s="23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4.5">
      <c r="A8" s="2"/>
      <c r="B8" s="2"/>
      <c r="C8" s="3" t="s">
        <v>175</v>
      </c>
      <c r="D8" s="245">
        <v>700</v>
      </c>
      <c r="E8" s="245">
        <v>900</v>
      </c>
      <c r="F8" s="245">
        <v>1000</v>
      </c>
      <c r="G8" s="245">
        <v>600</v>
      </c>
      <c r="H8" s="245">
        <v>800</v>
      </c>
      <c r="I8" s="245">
        <v>1200</v>
      </c>
      <c r="J8" s="245">
        <v>1100</v>
      </c>
      <c r="K8" s="245">
        <v>900</v>
      </c>
      <c r="L8" s="245">
        <v>1200</v>
      </c>
      <c r="M8" s="245">
        <v>700</v>
      </c>
      <c r="N8" s="245">
        <v>800</v>
      </c>
      <c r="O8" s="245">
        <v>900</v>
      </c>
      <c r="P8" s="245">
        <v>1000</v>
      </c>
      <c r="Q8" s="245">
        <v>1100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4.5">
      <c r="A9" s="2"/>
      <c r="B9" s="2"/>
      <c r="C9" s="3" t="s">
        <v>176</v>
      </c>
      <c r="D9" s="245">
        <v>24</v>
      </c>
      <c r="E9" s="245">
        <v>24</v>
      </c>
      <c r="F9" s="245">
        <v>24</v>
      </c>
      <c r="G9" s="245">
        <v>24</v>
      </c>
      <c r="H9" s="245">
        <v>24</v>
      </c>
      <c r="I9" s="245">
        <v>24</v>
      </c>
      <c r="J9" s="245">
        <v>24</v>
      </c>
      <c r="K9" s="245">
        <v>24</v>
      </c>
      <c r="L9" s="245">
        <v>24</v>
      </c>
      <c r="M9" s="245">
        <v>24</v>
      </c>
      <c r="N9" s="245">
        <v>24</v>
      </c>
      <c r="O9" s="245">
        <v>24</v>
      </c>
      <c r="P9" s="245">
        <v>24</v>
      </c>
      <c r="Q9" s="245">
        <v>24</v>
      </c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4.5">
      <c r="A10" s="2"/>
      <c r="B10" s="2"/>
      <c r="C10" s="45" t="s">
        <v>177</v>
      </c>
      <c r="D10" s="47">
        <f>+D8/D9</f>
        <v>29.166666666666668</v>
      </c>
      <c r="E10" s="47">
        <f t="shared" ref="E10:Q10" si="0">+E8/E9</f>
        <v>37.5</v>
      </c>
      <c r="F10" s="47">
        <f t="shared" si="0"/>
        <v>41.666666666666664</v>
      </c>
      <c r="G10" s="47">
        <f t="shared" si="0"/>
        <v>25</v>
      </c>
      <c r="H10" s="47">
        <f t="shared" si="0"/>
        <v>33.333333333333336</v>
      </c>
      <c r="I10" s="47">
        <f t="shared" si="0"/>
        <v>50</v>
      </c>
      <c r="J10" s="47">
        <f t="shared" si="0"/>
        <v>45.833333333333336</v>
      </c>
      <c r="K10" s="47">
        <f t="shared" si="0"/>
        <v>37.5</v>
      </c>
      <c r="L10" s="47">
        <f t="shared" si="0"/>
        <v>50</v>
      </c>
      <c r="M10" s="47">
        <f t="shared" si="0"/>
        <v>29.166666666666668</v>
      </c>
      <c r="N10" s="47">
        <f t="shared" si="0"/>
        <v>33.333333333333336</v>
      </c>
      <c r="O10" s="47">
        <f t="shared" si="0"/>
        <v>37.5</v>
      </c>
      <c r="P10" s="47">
        <f t="shared" si="0"/>
        <v>41.666666666666664</v>
      </c>
      <c r="Q10" s="47">
        <f t="shared" si="0"/>
        <v>45.833333333333336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4.5">
      <c r="A11" s="2"/>
      <c r="B11" s="2"/>
      <c r="C11" s="3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4.5">
      <c r="A12" s="2"/>
      <c r="B12" s="2"/>
      <c r="C12" s="3" t="s">
        <v>178</v>
      </c>
      <c r="D12" s="246">
        <f>15*D8</f>
        <v>10500</v>
      </c>
      <c r="E12" s="246">
        <f t="shared" ref="E12:Q12" si="1">15*E8</f>
        <v>13500</v>
      </c>
      <c r="F12" s="246">
        <f t="shared" si="1"/>
        <v>15000</v>
      </c>
      <c r="G12" s="246">
        <f t="shared" si="1"/>
        <v>9000</v>
      </c>
      <c r="H12" s="246">
        <f t="shared" si="1"/>
        <v>12000</v>
      </c>
      <c r="I12" s="246">
        <f t="shared" si="1"/>
        <v>18000</v>
      </c>
      <c r="J12" s="246">
        <f t="shared" si="1"/>
        <v>16500</v>
      </c>
      <c r="K12" s="246">
        <f t="shared" si="1"/>
        <v>13500</v>
      </c>
      <c r="L12" s="246">
        <f t="shared" si="1"/>
        <v>18000</v>
      </c>
      <c r="M12" s="246">
        <f t="shared" si="1"/>
        <v>10500</v>
      </c>
      <c r="N12" s="246">
        <f t="shared" si="1"/>
        <v>12000</v>
      </c>
      <c r="O12" s="246">
        <f t="shared" si="1"/>
        <v>13500</v>
      </c>
      <c r="P12" s="246">
        <f t="shared" si="1"/>
        <v>15000</v>
      </c>
      <c r="Q12" s="246">
        <f t="shared" si="1"/>
        <v>16500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4.5">
      <c r="A13" s="2"/>
      <c r="B13" s="2"/>
      <c r="C13" s="3" t="s">
        <v>179</v>
      </c>
      <c r="D13" s="245">
        <v>600</v>
      </c>
      <c r="E13" s="245">
        <v>600</v>
      </c>
      <c r="F13" s="245">
        <v>600</v>
      </c>
      <c r="G13" s="245">
        <v>600</v>
      </c>
      <c r="H13" s="245">
        <v>600</v>
      </c>
      <c r="I13" s="245">
        <v>600</v>
      </c>
      <c r="J13" s="245">
        <v>600</v>
      </c>
      <c r="K13" s="245">
        <v>600</v>
      </c>
      <c r="L13" s="245">
        <v>600</v>
      </c>
      <c r="M13" s="245">
        <v>600</v>
      </c>
      <c r="N13" s="245">
        <v>600</v>
      </c>
      <c r="O13" s="245">
        <v>600</v>
      </c>
      <c r="P13" s="245">
        <v>600</v>
      </c>
      <c r="Q13" s="245">
        <v>600</v>
      </c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4.5">
      <c r="A14" s="2"/>
      <c r="B14" s="2"/>
      <c r="C14" s="45" t="s">
        <v>180</v>
      </c>
      <c r="D14" s="47">
        <f>+D12/D13</f>
        <v>17.5</v>
      </c>
      <c r="E14" s="47">
        <f t="shared" ref="E14:Q14" si="2">+E12/E13</f>
        <v>22.5</v>
      </c>
      <c r="F14" s="47">
        <f t="shared" si="2"/>
        <v>25</v>
      </c>
      <c r="G14" s="47">
        <f t="shared" si="2"/>
        <v>15</v>
      </c>
      <c r="H14" s="47">
        <f t="shared" si="2"/>
        <v>20</v>
      </c>
      <c r="I14" s="47">
        <f t="shared" si="2"/>
        <v>30</v>
      </c>
      <c r="J14" s="47">
        <f t="shared" si="2"/>
        <v>27.5</v>
      </c>
      <c r="K14" s="47">
        <f t="shared" si="2"/>
        <v>22.5</v>
      </c>
      <c r="L14" s="47">
        <f t="shared" si="2"/>
        <v>30</v>
      </c>
      <c r="M14" s="47">
        <f t="shared" si="2"/>
        <v>17.5</v>
      </c>
      <c r="N14" s="47">
        <f t="shared" si="2"/>
        <v>20</v>
      </c>
      <c r="O14" s="47">
        <f t="shared" si="2"/>
        <v>22.5</v>
      </c>
      <c r="P14" s="47">
        <f t="shared" si="2"/>
        <v>25</v>
      </c>
      <c r="Q14" s="47">
        <f t="shared" si="2"/>
        <v>27.5</v>
      </c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4.5">
      <c r="A15" s="2"/>
      <c r="B15" s="2"/>
      <c r="C15" s="3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4.5">
      <c r="A16" s="2"/>
      <c r="B16" s="2"/>
      <c r="C16" s="3" t="s">
        <v>181</v>
      </c>
      <c r="D16" s="245">
        <v>14</v>
      </c>
      <c r="E16" s="245">
        <v>14</v>
      </c>
      <c r="F16" s="245">
        <v>14</v>
      </c>
      <c r="G16" s="245">
        <v>14</v>
      </c>
      <c r="H16" s="245">
        <v>14</v>
      </c>
      <c r="I16" s="245">
        <v>14</v>
      </c>
      <c r="J16" s="245">
        <v>14</v>
      </c>
      <c r="K16" s="245">
        <v>14</v>
      </c>
      <c r="L16" s="245">
        <v>14</v>
      </c>
      <c r="M16" s="245">
        <v>14</v>
      </c>
      <c r="N16" s="245">
        <v>14</v>
      </c>
      <c r="O16" s="245">
        <v>14</v>
      </c>
      <c r="P16" s="245">
        <v>14</v>
      </c>
      <c r="Q16" s="245">
        <v>14</v>
      </c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4.5">
      <c r="A17" s="2"/>
      <c r="B17" s="2"/>
      <c r="C17" s="3" t="s">
        <v>182</v>
      </c>
      <c r="D17" s="207">
        <f>D8</f>
        <v>700</v>
      </c>
      <c r="E17" s="207">
        <f t="shared" ref="E17:Q17" si="3">E8</f>
        <v>900</v>
      </c>
      <c r="F17" s="207">
        <f t="shared" si="3"/>
        <v>1000</v>
      </c>
      <c r="G17" s="207">
        <f t="shared" si="3"/>
        <v>600</v>
      </c>
      <c r="H17" s="207">
        <f t="shared" si="3"/>
        <v>800</v>
      </c>
      <c r="I17" s="207">
        <f t="shared" si="3"/>
        <v>1200</v>
      </c>
      <c r="J17" s="207">
        <f t="shared" si="3"/>
        <v>1100</v>
      </c>
      <c r="K17" s="207">
        <f t="shared" si="3"/>
        <v>900</v>
      </c>
      <c r="L17" s="207">
        <f t="shared" si="3"/>
        <v>1200</v>
      </c>
      <c r="M17" s="207">
        <f t="shared" si="3"/>
        <v>700</v>
      </c>
      <c r="N17" s="207">
        <f t="shared" si="3"/>
        <v>800</v>
      </c>
      <c r="O17" s="207">
        <f t="shared" si="3"/>
        <v>900</v>
      </c>
      <c r="P17" s="207">
        <f t="shared" si="3"/>
        <v>1000</v>
      </c>
      <c r="Q17" s="207">
        <f t="shared" si="3"/>
        <v>1100</v>
      </c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4.5">
      <c r="A18" s="2"/>
      <c r="B18" s="2"/>
      <c r="C18" s="45" t="s">
        <v>183</v>
      </c>
      <c r="D18" s="247">
        <f>D16*D17</f>
        <v>9800</v>
      </c>
      <c r="E18" s="247">
        <f t="shared" ref="E18:Q18" si="4">E16*E17</f>
        <v>12600</v>
      </c>
      <c r="F18" s="247">
        <f t="shared" si="4"/>
        <v>14000</v>
      </c>
      <c r="G18" s="247">
        <f t="shared" si="4"/>
        <v>8400</v>
      </c>
      <c r="H18" s="247">
        <f t="shared" si="4"/>
        <v>11200</v>
      </c>
      <c r="I18" s="247">
        <f t="shared" si="4"/>
        <v>16800</v>
      </c>
      <c r="J18" s="247">
        <f t="shared" si="4"/>
        <v>15400</v>
      </c>
      <c r="K18" s="247">
        <f t="shared" si="4"/>
        <v>12600</v>
      </c>
      <c r="L18" s="247">
        <f t="shared" si="4"/>
        <v>16800</v>
      </c>
      <c r="M18" s="247">
        <f t="shared" si="4"/>
        <v>9800</v>
      </c>
      <c r="N18" s="247">
        <f t="shared" si="4"/>
        <v>11200</v>
      </c>
      <c r="O18" s="247">
        <f t="shared" si="4"/>
        <v>12600</v>
      </c>
      <c r="P18" s="247">
        <f t="shared" si="4"/>
        <v>14000</v>
      </c>
      <c r="Q18" s="247">
        <f t="shared" si="4"/>
        <v>15400</v>
      </c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4.5">
      <c r="A19" s="2"/>
      <c r="B19" s="2"/>
      <c r="C19" s="3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4.5">
      <c r="A20" s="2"/>
      <c r="B20" s="2"/>
      <c r="C20" s="3" t="s">
        <v>184</v>
      </c>
      <c r="D20" s="248">
        <v>50</v>
      </c>
      <c r="E20" s="248">
        <v>50</v>
      </c>
      <c r="F20" s="248">
        <v>50</v>
      </c>
      <c r="G20" s="248">
        <v>50</v>
      </c>
      <c r="H20" s="248">
        <v>50</v>
      </c>
      <c r="I20" s="248">
        <v>50</v>
      </c>
      <c r="J20" s="248">
        <v>50</v>
      </c>
      <c r="K20" s="248">
        <v>50</v>
      </c>
      <c r="L20" s="248">
        <v>50</v>
      </c>
      <c r="M20" s="248">
        <v>50</v>
      </c>
      <c r="N20" s="248">
        <v>50</v>
      </c>
      <c r="O20" s="248">
        <v>50</v>
      </c>
      <c r="P20" s="248">
        <v>50</v>
      </c>
      <c r="Q20" s="248">
        <v>50</v>
      </c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4.5">
      <c r="A21" s="2"/>
      <c r="B21" s="2"/>
      <c r="C21" s="3" t="s">
        <v>185</v>
      </c>
      <c r="D21" s="207">
        <f t="shared" ref="D21:Q21" si="5">D25</f>
        <v>700</v>
      </c>
      <c r="E21" s="207">
        <f t="shared" si="5"/>
        <v>900</v>
      </c>
      <c r="F21" s="207">
        <f t="shared" si="5"/>
        <v>1000</v>
      </c>
      <c r="G21" s="207">
        <f t="shared" si="5"/>
        <v>600</v>
      </c>
      <c r="H21" s="207">
        <f t="shared" si="5"/>
        <v>800</v>
      </c>
      <c r="I21" s="207">
        <f t="shared" si="5"/>
        <v>1200</v>
      </c>
      <c r="J21" s="207">
        <f t="shared" si="5"/>
        <v>1100</v>
      </c>
      <c r="K21" s="207">
        <f t="shared" si="5"/>
        <v>900</v>
      </c>
      <c r="L21" s="207">
        <f t="shared" si="5"/>
        <v>1200</v>
      </c>
      <c r="M21" s="207">
        <f t="shared" si="5"/>
        <v>700</v>
      </c>
      <c r="N21" s="207">
        <f t="shared" si="5"/>
        <v>800</v>
      </c>
      <c r="O21" s="207">
        <f t="shared" si="5"/>
        <v>900</v>
      </c>
      <c r="P21" s="207">
        <f t="shared" si="5"/>
        <v>1000</v>
      </c>
      <c r="Q21" s="207">
        <f t="shared" si="5"/>
        <v>1100</v>
      </c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4.5">
      <c r="A22" s="2"/>
      <c r="B22" s="2"/>
      <c r="C22" s="45" t="s">
        <v>186</v>
      </c>
      <c r="D22" s="59">
        <f>D20/(D21+D20)</f>
        <v>6.6666666666666666E-2</v>
      </c>
      <c r="E22" s="59">
        <f t="shared" ref="E22:Q22" si="6">E20/(E21+E20)</f>
        <v>5.2631578947368418E-2</v>
      </c>
      <c r="F22" s="59">
        <f t="shared" si="6"/>
        <v>4.7619047619047616E-2</v>
      </c>
      <c r="G22" s="59">
        <f t="shared" si="6"/>
        <v>7.6923076923076927E-2</v>
      </c>
      <c r="H22" s="59">
        <f t="shared" si="6"/>
        <v>5.8823529411764705E-2</v>
      </c>
      <c r="I22" s="59">
        <f t="shared" si="6"/>
        <v>0.04</v>
      </c>
      <c r="J22" s="59">
        <f t="shared" si="6"/>
        <v>4.3478260869565216E-2</v>
      </c>
      <c r="K22" s="59">
        <f t="shared" si="6"/>
        <v>5.2631578947368418E-2</v>
      </c>
      <c r="L22" s="59">
        <f t="shared" si="6"/>
        <v>0.04</v>
      </c>
      <c r="M22" s="59">
        <f t="shared" si="6"/>
        <v>6.6666666666666666E-2</v>
      </c>
      <c r="N22" s="59">
        <f t="shared" si="6"/>
        <v>5.8823529411764705E-2</v>
      </c>
      <c r="O22" s="59">
        <f t="shared" si="6"/>
        <v>5.2631578947368418E-2</v>
      </c>
      <c r="P22" s="59">
        <f t="shared" si="6"/>
        <v>4.7619047619047616E-2</v>
      </c>
      <c r="Q22" s="59">
        <f t="shared" si="6"/>
        <v>4.3478260869565216E-2</v>
      </c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4.5">
      <c r="A23" s="2"/>
      <c r="B23" s="2"/>
      <c r="C23" s="3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4.5">
      <c r="A24" s="2"/>
      <c r="B24" s="2"/>
      <c r="C24" s="3" t="s">
        <v>187</v>
      </c>
      <c r="D24" s="245">
        <v>700</v>
      </c>
      <c r="E24" s="245">
        <v>700</v>
      </c>
      <c r="F24" s="245">
        <v>700</v>
      </c>
      <c r="G24" s="245">
        <v>700</v>
      </c>
      <c r="H24" s="245">
        <v>700</v>
      </c>
      <c r="I24" s="245">
        <v>700</v>
      </c>
      <c r="J24" s="245">
        <v>700</v>
      </c>
      <c r="K24" s="245">
        <v>700</v>
      </c>
      <c r="L24" s="245">
        <v>700</v>
      </c>
      <c r="M24" s="245">
        <v>700</v>
      </c>
      <c r="N24" s="245">
        <v>700</v>
      </c>
      <c r="O24" s="245">
        <v>700</v>
      </c>
      <c r="P24" s="245">
        <v>700</v>
      </c>
      <c r="Q24" s="245">
        <v>700</v>
      </c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4.5">
      <c r="A25" s="2"/>
      <c r="B25" s="2"/>
      <c r="C25" s="3" t="s">
        <v>182</v>
      </c>
      <c r="D25" s="207">
        <f>D8</f>
        <v>700</v>
      </c>
      <c r="E25" s="207">
        <f t="shared" ref="E25:Q25" si="7">E8</f>
        <v>900</v>
      </c>
      <c r="F25" s="207">
        <f t="shared" si="7"/>
        <v>1000</v>
      </c>
      <c r="G25" s="207">
        <f t="shared" si="7"/>
        <v>600</v>
      </c>
      <c r="H25" s="207">
        <f t="shared" si="7"/>
        <v>800</v>
      </c>
      <c r="I25" s="207">
        <f t="shared" si="7"/>
        <v>1200</v>
      </c>
      <c r="J25" s="207">
        <f t="shared" si="7"/>
        <v>1100</v>
      </c>
      <c r="K25" s="207">
        <f t="shared" si="7"/>
        <v>900</v>
      </c>
      <c r="L25" s="207">
        <f t="shared" si="7"/>
        <v>1200</v>
      </c>
      <c r="M25" s="207">
        <f t="shared" si="7"/>
        <v>700</v>
      </c>
      <c r="N25" s="207">
        <f t="shared" si="7"/>
        <v>800</v>
      </c>
      <c r="O25" s="207">
        <f t="shared" si="7"/>
        <v>900</v>
      </c>
      <c r="P25" s="207">
        <f t="shared" si="7"/>
        <v>1000</v>
      </c>
      <c r="Q25" s="207">
        <f t="shared" si="7"/>
        <v>1100</v>
      </c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4.5">
      <c r="A26" s="2"/>
      <c r="B26" s="2"/>
      <c r="C26" s="45" t="s">
        <v>188</v>
      </c>
      <c r="D26" s="20">
        <f>IF(D25&gt;=D24,1,0)</f>
        <v>1</v>
      </c>
      <c r="E26" s="20">
        <f t="shared" ref="E26:Q26" si="8">IF(E25&gt;=E24,1,0)</f>
        <v>1</v>
      </c>
      <c r="F26" s="20">
        <f t="shared" si="8"/>
        <v>1</v>
      </c>
      <c r="G26" s="20">
        <f t="shared" si="8"/>
        <v>0</v>
      </c>
      <c r="H26" s="20">
        <f t="shared" si="8"/>
        <v>1</v>
      </c>
      <c r="I26" s="20">
        <f t="shared" si="8"/>
        <v>1</v>
      </c>
      <c r="J26" s="20">
        <f t="shared" si="8"/>
        <v>1</v>
      </c>
      <c r="K26" s="20">
        <f t="shared" si="8"/>
        <v>1</v>
      </c>
      <c r="L26" s="20">
        <f t="shared" si="8"/>
        <v>1</v>
      </c>
      <c r="M26" s="20">
        <f t="shared" si="8"/>
        <v>1</v>
      </c>
      <c r="N26" s="20">
        <f t="shared" si="8"/>
        <v>1</v>
      </c>
      <c r="O26" s="20">
        <f t="shared" si="8"/>
        <v>1</v>
      </c>
      <c r="P26" s="20">
        <f t="shared" si="8"/>
        <v>1</v>
      </c>
      <c r="Q26" s="20">
        <f t="shared" si="8"/>
        <v>1</v>
      </c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4.5">
      <c r="A27" s="2"/>
      <c r="B27" s="2"/>
      <c r="C27" s="3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4.5">
      <c r="A28" s="2"/>
      <c r="B28" s="2"/>
      <c r="C28" s="3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4.5">
      <c r="A29" s="2"/>
      <c r="B29" s="2"/>
      <c r="C29" s="3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4.5">
      <c r="A30" s="2"/>
      <c r="B30" s="2"/>
      <c r="C30" s="3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4.5">
      <c r="A31" s="2"/>
      <c r="B31" s="2"/>
      <c r="C31" s="3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4.5">
      <c r="A32" s="2"/>
      <c r="B32" s="2"/>
      <c r="C32" s="3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4.5">
      <c r="A33" s="2"/>
      <c r="B33" s="2"/>
      <c r="C33" s="3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419">
        <f>SUM(D26:Q26)</f>
        <v>13</v>
      </c>
      <c r="P33" s="419"/>
      <c r="Q33" s="419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4.5">
      <c r="A34" s="2"/>
      <c r="B34" s="2"/>
      <c r="C34" s="3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419"/>
      <c r="P34" s="419"/>
      <c r="Q34" s="419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thickBot="1">
      <c r="A35" s="2"/>
      <c r="B35" s="2"/>
      <c r="C35" s="3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420"/>
      <c r="P35" s="420"/>
      <c r="Q35" s="420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4.5">
      <c r="A36" s="2"/>
      <c r="B36" s="2"/>
      <c r="C36" s="3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421">
        <f>COUNT(D26:Q26)</f>
        <v>14</v>
      </c>
      <c r="P36" s="421"/>
      <c r="Q36" s="421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4.5">
      <c r="A37" s="2"/>
      <c r="B37" s="2"/>
      <c r="C37" s="3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421"/>
      <c r="P37" s="421"/>
      <c r="Q37" s="421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4.5">
      <c r="A38" s="2"/>
      <c r="B38" s="2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421"/>
      <c r="P38" s="421"/>
      <c r="Q38" s="421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4.5">
      <c r="A39" s="2"/>
      <c r="B39" s="2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4.5">
      <c r="A40" s="2"/>
      <c r="B40" s="2"/>
      <c r="C40" s="3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4.5">
      <c r="A41" s="2"/>
      <c r="B41" s="2"/>
      <c r="C41" s="3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4.5">
      <c r="B42" s="2"/>
      <c r="C42" s="3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49" t="s">
        <v>189</v>
      </c>
      <c r="S42" s="2"/>
      <c r="T42" s="2"/>
      <c r="U42" s="2"/>
      <c r="V42" s="2"/>
      <c r="W42" s="2"/>
      <c r="X42" s="2"/>
      <c r="Y42" s="2"/>
      <c r="Z42" s="2"/>
      <c r="AA42" s="2"/>
      <c r="AB42" s="2"/>
    </row>
  </sheetData>
  <mergeCells count="2">
    <mergeCell ref="O33:Q35"/>
    <mergeCell ref="O36:Q38"/>
  </mergeCells>
  <hyperlinks>
    <hyperlink ref="R42" r:id="rId1" display="https://insightsoftware.com/solutions/business-dashboards/" xr:uid="{529D5CEB-F6B1-41CE-867C-A68BDD3E9EB7}"/>
  </hyperlinks>
  <pageMargins left="0.7" right="0.7" top="0.75" bottom="0.75" header="0.3" footer="0.3"/>
  <pageSetup orientation="portrait" horizontalDpi="4294967293" verticalDpi="4294967293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E8E6953-A70B-48F2-9D66-D336DA78CDCC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D26:Q26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6F5B6-FE05-45F9-8738-D1EDE35C098D}">
  <sheetPr>
    <tabColor rgb="FF0070C0"/>
  </sheetPr>
  <dimension ref="A1:T45"/>
  <sheetViews>
    <sheetView zoomScaleNormal="100" workbookViewId="0">
      <selection activeCell="D22" sqref="D22"/>
    </sheetView>
  </sheetViews>
  <sheetFormatPr defaultColWidth="0" defaultRowHeight="15" customHeight="1" zeroHeight="1"/>
  <cols>
    <col min="1" max="1" width="4.1796875" customWidth="1"/>
    <col min="2" max="2" width="28.81640625" customWidth="1"/>
    <col min="3" max="14" width="12.1796875" customWidth="1"/>
    <col min="15" max="15" width="13.453125" customWidth="1"/>
    <col min="16" max="16" width="7.7265625" customWidth="1"/>
    <col min="17" max="17" width="3.54296875" style="2" customWidth="1"/>
    <col min="18" max="19" width="12.453125" style="2" hidden="1" customWidth="1"/>
    <col min="20" max="20" width="3.26953125" hidden="1" customWidth="1"/>
  </cols>
  <sheetData>
    <row r="1" spans="1:20" ht="14.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T1" s="2"/>
    </row>
    <row r="2" spans="1:20" ht="14.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T2" s="2"/>
    </row>
    <row r="3" spans="1:20" ht="14.5">
      <c r="A3" s="2"/>
      <c r="B3" s="2"/>
      <c r="C3" s="2"/>
      <c r="D3" s="250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T3" s="2"/>
    </row>
    <row r="4" spans="1:20" ht="18.5">
      <c r="A4" s="2"/>
      <c r="B4" s="251" t="s">
        <v>190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T4" s="2"/>
    </row>
    <row r="5" spans="1:20" ht="14.5">
      <c r="A5" s="2"/>
      <c r="B5" s="23"/>
      <c r="C5" s="23" t="s">
        <v>39</v>
      </c>
      <c r="D5" s="23" t="s">
        <v>40</v>
      </c>
      <c r="E5" s="23" t="s">
        <v>41</v>
      </c>
      <c r="F5" s="23" t="s">
        <v>42</v>
      </c>
      <c r="G5" s="23" t="s">
        <v>43</v>
      </c>
      <c r="H5" s="23" t="s">
        <v>44</v>
      </c>
      <c r="I5" s="23" t="s">
        <v>45</v>
      </c>
      <c r="J5" s="23" t="s">
        <v>46</v>
      </c>
      <c r="K5" s="23" t="s">
        <v>47</v>
      </c>
      <c r="L5" s="23" t="s">
        <v>48</v>
      </c>
      <c r="M5" s="23" t="s">
        <v>49</v>
      </c>
      <c r="N5" s="23" t="s">
        <v>50</v>
      </c>
      <c r="O5" s="23" t="s">
        <v>66</v>
      </c>
      <c r="P5" s="23" t="s">
        <v>150</v>
      </c>
      <c r="T5" s="2"/>
    </row>
    <row r="6" spans="1:20" ht="14.5">
      <c r="A6" s="2"/>
      <c r="B6" s="29" t="s">
        <v>191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2"/>
      <c r="T6" s="2"/>
    </row>
    <row r="7" spans="1:20" ht="14.5">
      <c r="A7" s="2"/>
      <c r="B7" s="252" t="s">
        <v>192</v>
      </c>
      <c r="C7" s="253">
        <v>47864</v>
      </c>
      <c r="D7" s="253">
        <v>76638</v>
      </c>
      <c r="E7" s="253">
        <v>76675</v>
      </c>
      <c r="F7" s="253">
        <v>52555</v>
      </c>
      <c r="G7" s="253">
        <v>70275</v>
      </c>
      <c r="H7" s="253">
        <v>51317</v>
      </c>
      <c r="I7" s="253">
        <v>47843</v>
      </c>
      <c r="J7" s="253">
        <v>34511</v>
      </c>
      <c r="K7" s="253">
        <v>52691</v>
      </c>
      <c r="L7" s="253">
        <v>34921</v>
      </c>
      <c r="M7" s="253">
        <v>43023</v>
      </c>
      <c r="N7" s="253">
        <v>49492</v>
      </c>
      <c r="O7" s="2"/>
      <c r="P7" s="254">
        <f>SUM(C7:N7)</f>
        <v>637805</v>
      </c>
      <c r="T7" s="2"/>
    </row>
    <row r="8" spans="1:20" ht="14.5">
      <c r="A8" s="2"/>
      <c r="B8" s="252" t="s">
        <v>193</v>
      </c>
      <c r="C8" s="253">
        <v>1765</v>
      </c>
      <c r="D8" s="253">
        <v>1298</v>
      </c>
      <c r="E8" s="253">
        <v>1127</v>
      </c>
      <c r="F8" s="253">
        <v>942</v>
      </c>
      <c r="G8" s="253">
        <v>1824</v>
      </c>
      <c r="H8" s="253">
        <v>1595</v>
      </c>
      <c r="I8" s="253">
        <v>709</v>
      </c>
      <c r="J8" s="253">
        <v>1936</v>
      </c>
      <c r="K8" s="253">
        <v>1653</v>
      </c>
      <c r="L8" s="253">
        <v>1883</v>
      </c>
      <c r="M8" s="253">
        <v>1689</v>
      </c>
      <c r="N8" s="253">
        <v>1354</v>
      </c>
      <c r="O8" s="2"/>
      <c r="P8" s="254">
        <f>SUM(C8:N8)</f>
        <v>17775</v>
      </c>
      <c r="T8" s="2"/>
    </row>
    <row r="9" spans="1:20" ht="14.5">
      <c r="A9" s="2"/>
      <c r="B9" s="252" t="s">
        <v>194</v>
      </c>
      <c r="C9" s="253">
        <v>10</v>
      </c>
      <c r="D9" s="253">
        <v>10</v>
      </c>
      <c r="E9" s="253">
        <v>10</v>
      </c>
      <c r="F9" s="253">
        <v>10</v>
      </c>
      <c r="G9" s="253">
        <v>10</v>
      </c>
      <c r="H9" s="253">
        <v>10</v>
      </c>
      <c r="I9" s="253">
        <v>10</v>
      </c>
      <c r="J9" s="253">
        <v>10</v>
      </c>
      <c r="K9" s="253">
        <v>10</v>
      </c>
      <c r="L9" s="253">
        <v>10</v>
      </c>
      <c r="M9" s="253">
        <v>10</v>
      </c>
      <c r="N9" s="253">
        <v>10</v>
      </c>
      <c r="P9" s="254"/>
      <c r="T9" s="2"/>
    </row>
    <row r="10" spans="1:20" ht="14.5">
      <c r="A10" s="2"/>
      <c r="B10" s="252" t="s">
        <v>195</v>
      </c>
      <c r="C10" s="253">
        <v>4786.3999999999996</v>
      </c>
      <c r="D10" s="253">
        <v>7663.8</v>
      </c>
      <c r="E10" s="253">
        <v>7667.5</v>
      </c>
      <c r="F10" s="253">
        <v>5255.5</v>
      </c>
      <c r="G10" s="253">
        <v>7027.5</v>
      </c>
      <c r="H10" s="253">
        <v>5131.7</v>
      </c>
      <c r="I10" s="253">
        <v>4784.3</v>
      </c>
      <c r="J10" s="253">
        <v>3451.1</v>
      </c>
      <c r="K10" s="253">
        <v>5269.1</v>
      </c>
      <c r="L10" s="253">
        <v>3492.1</v>
      </c>
      <c r="M10" s="253">
        <v>4302.3</v>
      </c>
      <c r="N10" s="253">
        <v>4949.2</v>
      </c>
      <c r="O10" s="2"/>
      <c r="P10" s="254">
        <f t="shared" ref="P10:P15" si="0">SUM(C10:N10)</f>
        <v>63780.5</v>
      </c>
      <c r="T10" s="2"/>
    </row>
    <row r="11" spans="1:20" ht="14.5">
      <c r="A11" s="2"/>
      <c r="B11" s="252" t="s">
        <v>196</v>
      </c>
      <c r="C11" s="253">
        <v>10000</v>
      </c>
      <c r="D11" s="253">
        <v>12807.8</v>
      </c>
      <c r="E11" s="253">
        <v>16073.3</v>
      </c>
      <c r="F11" s="253">
        <v>16265.8</v>
      </c>
      <c r="G11" s="253">
        <v>17056.3</v>
      </c>
      <c r="H11" s="253">
        <v>15143</v>
      </c>
      <c r="I11" s="253">
        <v>15122.3</v>
      </c>
      <c r="J11" s="253">
        <v>13979.399999999998</v>
      </c>
      <c r="K11" s="253">
        <v>11558.5</v>
      </c>
      <c r="L11" s="253">
        <v>7823.6</v>
      </c>
      <c r="M11" s="253">
        <v>5277.9000000000015</v>
      </c>
      <c r="N11" s="253">
        <v>2902.1000000000022</v>
      </c>
      <c r="O11" s="2"/>
      <c r="P11" s="254">
        <f t="shared" si="0"/>
        <v>144010</v>
      </c>
      <c r="T11" s="2"/>
    </row>
    <row r="12" spans="1:20" ht="14.5">
      <c r="A12" s="2"/>
      <c r="B12" s="252" t="s">
        <v>197</v>
      </c>
      <c r="C12" s="253">
        <v>4213</v>
      </c>
      <c r="D12" s="253">
        <v>4856</v>
      </c>
      <c r="E12" s="253">
        <v>4402</v>
      </c>
      <c r="F12" s="253">
        <v>5063</v>
      </c>
      <c r="G12" s="253">
        <v>6237</v>
      </c>
      <c r="H12" s="253">
        <v>7045</v>
      </c>
      <c r="I12" s="253">
        <v>4805</v>
      </c>
      <c r="J12" s="253">
        <v>4594</v>
      </c>
      <c r="K12" s="253">
        <v>7690</v>
      </c>
      <c r="L12" s="253">
        <v>7227</v>
      </c>
      <c r="M12" s="253">
        <v>6848</v>
      </c>
      <c r="N12" s="253">
        <v>7325</v>
      </c>
      <c r="O12" s="2"/>
      <c r="P12" s="254">
        <f t="shared" si="0"/>
        <v>70305</v>
      </c>
      <c r="T12" s="2"/>
    </row>
    <row r="13" spans="1:20" ht="14.5">
      <c r="A13" s="2"/>
      <c r="B13" s="252" t="s">
        <v>198</v>
      </c>
      <c r="C13" s="253">
        <v>426</v>
      </c>
      <c r="D13" s="253">
        <v>107</v>
      </c>
      <c r="E13" s="253">
        <v>197</v>
      </c>
      <c r="F13" s="253">
        <v>123</v>
      </c>
      <c r="G13" s="253">
        <v>435</v>
      </c>
      <c r="H13" s="253">
        <v>479</v>
      </c>
      <c r="I13" s="253">
        <v>433</v>
      </c>
      <c r="J13" s="253">
        <v>213</v>
      </c>
      <c r="K13" s="253">
        <v>156</v>
      </c>
      <c r="L13" s="253">
        <v>290</v>
      </c>
      <c r="M13" s="253">
        <v>193</v>
      </c>
      <c r="N13" s="253">
        <v>311</v>
      </c>
      <c r="O13" s="2"/>
      <c r="P13" s="254">
        <f t="shared" si="0"/>
        <v>3363</v>
      </c>
      <c r="T13" s="2"/>
    </row>
    <row r="14" spans="1:20" ht="14.5">
      <c r="A14" s="2"/>
      <c r="B14" s="252" t="s">
        <v>199</v>
      </c>
      <c r="C14" s="253">
        <v>322</v>
      </c>
      <c r="D14" s="253">
        <v>395</v>
      </c>
      <c r="E14" s="253">
        <v>208</v>
      </c>
      <c r="F14" s="253">
        <v>109</v>
      </c>
      <c r="G14" s="253">
        <v>180</v>
      </c>
      <c r="H14" s="253">
        <v>424</v>
      </c>
      <c r="I14" s="253">
        <v>377</v>
      </c>
      <c r="J14" s="253">
        <v>138</v>
      </c>
      <c r="K14" s="253">
        <v>376</v>
      </c>
      <c r="L14" s="253">
        <v>333</v>
      </c>
      <c r="M14" s="253">
        <v>261</v>
      </c>
      <c r="N14" s="253">
        <v>398</v>
      </c>
      <c r="O14" s="2"/>
      <c r="P14" s="254">
        <f t="shared" si="0"/>
        <v>3521</v>
      </c>
      <c r="T14" s="2"/>
    </row>
    <row r="15" spans="1:20" ht="14.5">
      <c r="A15" s="2"/>
      <c r="B15" s="252" t="s">
        <v>200</v>
      </c>
      <c r="C15" s="253">
        <v>688</v>
      </c>
      <c r="D15" s="253">
        <v>653</v>
      </c>
      <c r="E15" s="253">
        <v>643</v>
      </c>
      <c r="F15" s="253">
        <v>617</v>
      </c>
      <c r="G15" s="253">
        <v>577</v>
      </c>
      <c r="H15" s="253">
        <v>698</v>
      </c>
      <c r="I15" s="253">
        <v>564</v>
      </c>
      <c r="J15" s="253">
        <v>778</v>
      </c>
      <c r="K15" s="253">
        <v>686</v>
      </c>
      <c r="L15" s="253">
        <v>626</v>
      </c>
      <c r="M15" s="253">
        <v>663</v>
      </c>
      <c r="N15" s="253">
        <v>571</v>
      </c>
      <c r="O15" s="2"/>
      <c r="P15" s="254">
        <f t="shared" si="0"/>
        <v>7764</v>
      </c>
      <c r="T15" s="2"/>
    </row>
    <row r="16" spans="1:20" ht="14.5">
      <c r="A16" s="2"/>
      <c r="B16" s="252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"/>
      <c r="P16" s="168"/>
      <c r="T16" s="2"/>
    </row>
    <row r="17" spans="1:20" ht="14.5">
      <c r="A17" s="2"/>
      <c r="B17" s="29" t="s">
        <v>201</v>
      </c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2"/>
      <c r="P17" s="168"/>
      <c r="T17" s="2"/>
    </row>
    <row r="18" spans="1:20" ht="14.5">
      <c r="A18" s="2"/>
      <c r="B18" s="252" t="s">
        <v>202</v>
      </c>
      <c r="C18" s="256">
        <f>+C12/C10</f>
        <v>0.88020223967909084</v>
      </c>
      <c r="D18" s="256">
        <f t="shared" ref="D18:N18" si="1">+D12/D10</f>
        <v>0.63362822620632064</v>
      </c>
      <c r="E18" s="256">
        <f t="shared" si="1"/>
        <v>0.57411150961851976</v>
      </c>
      <c r="F18" s="256">
        <f t="shared" si="1"/>
        <v>0.9633717058319855</v>
      </c>
      <c r="G18" s="256">
        <f t="shared" si="1"/>
        <v>0.88751334044823904</v>
      </c>
      <c r="H18" s="256">
        <f t="shared" si="1"/>
        <v>1.3728394099421244</v>
      </c>
      <c r="I18" s="256">
        <f t="shared" si="1"/>
        <v>1.0043266517567877</v>
      </c>
      <c r="J18" s="256">
        <f t="shared" si="1"/>
        <v>1.3311697719567674</v>
      </c>
      <c r="K18" s="256">
        <f t="shared" si="1"/>
        <v>1.4594522783777115</v>
      </c>
      <c r="L18" s="256">
        <f t="shared" si="1"/>
        <v>2.0695283640216489</v>
      </c>
      <c r="M18" s="256">
        <f t="shared" si="1"/>
        <v>1.5917067614996629</v>
      </c>
      <c r="N18" s="256">
        <f t="shared" si="1"/>
        <v>1.4800371777256931</v>
      </c>
      <c r="O18" s="2"/>
      <c r="P18" s="257">
        <f>+AVERAGE(C18:N18)</f>
        <v>1.1873239530887127</v>
      </c>
      <c r="T18" s="2"/>
    </row>
    <row r="19" spans="1:20" ht="14.5">
      <c r="A19" s="2"/>
      <c r="B19" s="252" t="s">
        <v>203</v>
      </c>
      <c r="C19" s="258">
        <f>+C12/C11</f>
        <v>0.42130000000000001</v>
      </c>
      <c r="D19" s="258">
        <f>+D12/(C11+D10)</f>
        <v>0.2749125329770491</v>
      </c>
      <c r="E19" s="258">
        <f t="shared" ref="E19:M19" si="2">+E12/(D11+E10)</f>
        <v>0.21499074494635001</v>
      </c>
      <c r="F19" s="258">
        <f t="shared" si="2"/>
        <v>0.23737856794568846</v>
      </c>
      <c r="G19" s="258">
        <f t="shared" si="2"/>
        <v>0.2677593986253558</v>
      </c>
      <c r="H19" s="258">
        <f t="shared" si="2"/>
        <v>0.31751397151613486</v>
      </c>
      <c r="I19" s="258">
        <f t="shared" si="2"/>
        <v>0.24112649480862938</v>
      </c>
      <c r="J19" s="258">
        <f t="shared" si="2"/>
        <v>0.24734297436118322</v>
      </c>
      <c r="K19" s="258">
        <f t="shared" si="2"/>
        <v>0.39951165025846169</v>
      </c>
      <c r="L19" s="258">
        <f t="shared" si="2"/>
        <v>0.48018019215180791</v>
      </c>
      <c r="M19" s="258">
        <f t="shared" si="2"/>
        <v>0.56474158619154036</v>
      </c>
      <c r="N19" s="258">
        <f>+N12/(M11+N10)</f>
        <v>0.71623431862404774</v>
      </c>
      <c r="O19" s="2"/>
      <c r="P19" s="259">
        <f>+AVERAGE(C19:N19)</f>
        <v>0.36524936936718738</v>
      </c>
      <c r="T19" s="2"/>
    </row>
    <row r="20" spans="1:20" ht="14.5">
      <c r="A20" s="2"/>
      <c r="B20" s="252" t="s">
        <v>204</v>
      </c>
      <c r="C20" s="260">
        <f t="shared" ref="C20:N20" si="3">+C13</f>
        <v>426</v>
      </c>
      <c r="D20" s="260">
        <f t="shared" si="3"/>
        <v>107</v>
      </c>
      <c r="E20" s="260">
        <f t="shared" si="3"/>
        <v>197</v>
      </c>
      <c r="F20" s="260">
        <f t="shared" si="3"/>
        <v>123</v>
      </c>
      <c r="G20" s="260">
        <f t="shared" si="3"/>
        <v>435</v>
      </c>
      <c r="H20" s="260">
        <f t="shared" si="3"/>
        <v>479</v>
      </c>
      <c r="I20" s="260">
        <f t="shared" si="3"/>
        <v>433</v>
      </c>
      <c r="J20" s="260">
        <f t="shared" si="3"/>
        <v>213</v>
      </c>
      <c r="K20" s="260">
        <f t="shared" si="3"/>
        <v>156</v>
      </c>
      <c r="L20" s="260">
        <f t="shared" si="3"/>
        <v>290</v>
      </c>
      <c r="M20" s="260">
        <f t="shared" si="3"/>
        <v>193</v>
      </c>
      <c r="N20" s="260">
        <f t="shared" si="3"/>
        <v>311</v>
      </c>
      <c r="O20" s="2"/>
      <c r="P20" s="254">
        <f>+AVERAGE(C20:N20)</f>
        <v>280.25</v>
      </c>
      <c r="T20" s="2"/>
    </row>
    <row r="21" spans="1:20" ht="14.5">
      <c r="A21" s="2"/>
      <c r="B21" s="252" t="s">
        <v>205</v>
      </c>
      <c r="C21" s="261">
        <f>+C14/C15</f>
        <v>0.46802325581395349</v>
      </c>
      <c r="D21" s="261">
        <f t="shared" ref="D21:N21" si="4">+D14/D15</f>
        <v>0.60490045941807047</v>
      </c>
      <c r="E21" s="261">
        <f t="shared" si="4"/>
        <v>0.32348367029548991</v>
      </c>
      <c r="F21" s="261">
        <f t="shared" si="4"/>
        <v>0.1766612641815235</v>
      </c>
      <c r="G21" s="261">
        <f t="shared" si="4"/>
        <v>0.31195840554592719</v>
      </c>
      <c r="H21" s="261">
        <f t="shared" si="4"/>
        <v>0.60744985673352436</v>
      </c>
      <c r="I21" s="261">
        <f t="shared" si="4"/>
        <v>0.66843971631205679</v>
      </c>
      <c r="J21" s="261">
        <f t="shared" si="4"/>
        <v>0.17737789203084833</v>
      </c>
      <c r="K21" s="261">
        <f t="shared" si="4"/>
        <v>0.54810495626822153</v>
      </c>
      <c r="L21" s="261">
        <f t="shared" si="4"/>
        <v>0.53194888178913735</v>
      </c>
      <c r="M21" s="261">
        <f t="shared" si="4"/>
        <v>0.39366515837104071</v>
      </c>
      <c r="N21" s="261">
        <f t="shared" si="4"/>
        <v>0.69702276707530653</v>
      </c>
      <c r="O21" s="2"/>
      <c r="P21" s="259">
        <f>+AVERAGE(C21:N21)</f>
        <v>0.45908635698625844</v>
      </c>
      <c r="T21" s="2"/>
    </row>
    <row r="22" spans="1:20" ht="14.5">
      <c r="A22" s="2"/>
      <c r="B22" s="252" t="s">
        <v>206</v>
      </c>
      <c r="C22" s="253">
        <v>20</v>
      </c>
      <c r="D22" s="253">
        <v>22</v>
      </c>
      <c r="E22" s="253">
        <v>26</v>
      </c>
      <c r="F22" s="253">
        <v>21</v>
      </c>
      <c r="G22" s="253">
        <v>21</v>
      </c>
      <c r="H22" s="253">
        <v>20</v>
      </c>
      <c r="I22" s="253">
        <v>15</v>
      </c>
      <c r="J22" s="253">
        <v>14</v>
      </c>
      <c r="K22" s="253">
        <v>18</v>
      </c>
      <c r="L22" s="253">
        <v>28</v>
      </c>
      <c r="M22" s="253">
        <v>14</v>
      </c>
      <c r="N22" s="253">
        <v>17</v>
      </c>
      <c r="O22" s="262"/>
      <c r="P22" s="254">
        <f>+AVERAGE(C22:N22)</f>
        <v>19.666666666666668</v>
      </c>
      <c r="T22" s="2"/>
    </row>
    <row r="23" spans="1:20" ht="14.5">
      <c r="A23" s="2"/>
      <c r="B23" s="252"/>
      <c r="C23" s="253"/>
      <c r="D23" s="253"/>
      <c r="E23" s="253"/>
      <c r="F23" s="253"/>
      <c r="G23" s="253"/>
      <c r="H23" s="253"/>
      <c r="I23" s="253"/>
      <c r="J23" s="253"/>
      <c r="K23" s="253"/>
      <c r="L23" s="253"/>
      <c r="M23" s="253"/>
      <c r="N23" s="253"/>
      <c r="O23" s="262"/>
      <c r="P23" s="254"/>
      <c r="T23" s="2"/>
    </row>
    <row r="24" spans="1:20" ht="15" customHeight="1">
      <c r="A24" s="2"/>
      <c r="B24" s="263"/>
      <c r="C24" s="264"/>
      <c r="D24" s="264"/>
      <c r="E24" s="263"/>
      <c r="F24" s="2"/>
      <c r="G24" s="2"/>
      <c r="H24" s="2"/>
      <c r="I24" s="2"/>
      <c r="J24" s="2"/>
      <c r="K24" s="2"/>
      <c r="L24" s="2"/>
      <c r="M24" s="2"/>
      <c r="N24" s="2"/>
      <c r="O24" s="2"/>
      <c r="P24" s="168"/>
      <c r="T24" s="2"/>
    </row>
    <row r="25" spans="1:20" ht="15" customHeight="1">
      <c r="A25" s="2"/>
      <c r="B25" s="263"/>
      <c r="C25" s="264"/>
      <c r="D25" s="264"/>
      <c r="E25" s="263"/>
      <c r="F25" s="2"/>
      <c r="G25" s="2"/>
      <c r="H25" s="2"/>
      <c r="I25" s="2"/>
      <c r="J25" s="2"/>
      <c r="K25" s="2"/>
      <c r="L25" s="2"/>
      <c r="M25" s="2"/>
      <c r="N25" s="2"/>
      <c r="O25" s="2"/>
      <c r="P25" s="168"/>
      <c r="T25" s="2"/>
    </row>
    <row r="26" spans="1:20" ht="15" customHeight="1">
      <c r="A26" s="2"/>
      <c r="B26" s="263"/>
      <c r="C26" s="264"/>
      <c r="D26" s="264"/>
      <c r="E26" s="26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T26" s="2"/>
    </row>
    <row r="27" spans="1:20" ht="15" customHeight="1">
      <c r="A27" s="2"/>
      <c r="B27" s="263"/>
      <c r="C27" s="265" t="s">
        <v>202</v>
      </c>
      <c r="D27" s="264"/>
      <c r="F27" s="265" t="s">
        <v>207</v>
      </c>
      <c r="G27" s="2"/>
      <c r="H27" s="2"/>
      <c r="I27" s="265" t="s">
        <v>204</v>
      </c>
      <c r="J27" s="2"/>
      <c r="K27" s="2"/>
      <c r="L27" s="265" t="s">
        <v>199</v>
      </c>
      <c r="M27" s="2"/>
      <c r="N27" s="2"/>
      <c r="O27" s="265" t="s">
        <v>208</v>
      </c>
      <c r="P27" s="2"/>
      <c r="T27" s="2"/>
    </row>
    <row r="28" spans="1:20" ht="15" customHeight="1">
      <c r="A28" s="2"/>
      <c r="B28" s="263"/>
      <c r="C28" s="264"/>
      <c r="D28" s="264"/>
      <c r="E28" s="26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T28" s="2"/>
    </row>
    <row r="29" spans="1:20" ht="15" customHeight="1">
      <c r="A29" s="2"/>
      <c r="B29" s="263"/>
      <c r="C29" s="264"/>
      <c r="D29" s="264"/>
      <c r="E29" s="263"/>
      <c r="F29" s="263"/>
      <c r="G29" s="264"/>
      <c r="H29" s="264"/>
      <c r="I29" s="266"/>
      <c r="J29" s="266"/>
      <c r="K29" s="2"/>
      <c r="L29" s="2"/>
      <c r="M29" s="2"/>
      <c r="N29" s="2"/>
      <c r="O29" s="2"/>
      <c r="P29" s="2"/>
      <c r="T29" s="2"/>
    </row>
    <row r="30" spans="1:20" ht="15" customHeight="1">
      <c r="A30" s="2"/>
      <c r="B30" s="263"/>
      <c r="C30" s="264"/>
      <c r="D30" s="264"/>
      <c r="E30" s="263"/>
      <c r="F30" s="263"/>
      <c r="G30" s="2"/>
      <c r="H30" s="2"/>
      <c r="I30" s="2"/>
      <c r="J30" s="2"/>
      <c r="K30" s="2"/>
      <c r="L30" s="2"/>
      <c r="M30" s="2"/>
      <c r="N30" s="2"/>
      <c r="O30" s="2"/>
      <c r="P30" s="2"/>
      <c r="T30" s="2"/>
    </row>
    <row r="31" spans="1:20" ht="15" customHeight="1">
      <c r="A31" s="2"/>
      <c r="B31" s="263"/>
      <c r="C31" s="264"/>
      <c r="D31" s="264"/>
      <c r="E31" s="263"/>
      <c r="F31" s="263"/>
      <c r="G31" s="2"/>
      <c r="H31" s="2"/>
      <c r="I31" s="2"/>
      <c r="J31" s="2"/>
      <c r="K31" s="2"/>
      <c r="L31" s="2"/>
      <c r="M31" s="2"/>
      <c r="N31" s="2"/>
      <c r="O31" s="2"/>
      <c r="P31" s="2"/>
      <c r="T31" s="2"/>
    </row>
    <row r="32" spans="1:20" ht="15" customHeight="1">
      <c r="A32" s="2"/>
      <c r="B32" s="263"/>
      <c r="C32" s="264"/>
      <c r="D32" s="264"/>
      <c r="E32" s="263"/>
      <c r="F32" s="263"/>
      <c r="G32" s="2"/>
      <c r="H32" s="2"/>
      <c r="I32" s="2"/>
      <c r="J32" s="2"/>
      <c r="K32" s="2"/>
      <c r="L32" s="2"/>
      <c r="M32" s="2"/>
      <c r="N32" s="2"/>
      <c r="O32" s="2"/>
      <c r="P32" s="2"/>
      <c r="T32" s="2"/>
    </row>
    <row r="33" spans="1:20" ht="15" customHeight="1">
      <c r="A33" s="2"/>
      <c r="B33" s="263"/>
      <c r="C33" s="264"/>
      <c r="D33" s="264"/>
      <c r="E33" s="263"/>
      <c r="F33" s="263"/>
      <c r="G33" s="2"/>
      <c r="H33" s="2"/>
      <c r="I33" s="2"/>
      <c r="J33" s="2"/>
      <c r="K33" s="2"/>
      <c r="L33" s="2"/>
      <c r="M33" s="2"/>
      <c r="N33" s="2"/>
      <c r="O33" s="2"/>
      <c r="P33" s="2"/>
      <c r="T33" s="2"/>
    </row>
    <row r="34" spans="1:20" ht="15" customHeight="1">
      <c r="A34" s="2"/>
      <c r="B34" s="263"/>
      <c r="C34" s="264"/>
      <c r="D34" s="264"/>
      <c r="E34" s="263"/>
      <c r="F34" s="263"/>
      <c r="G34" s="264"/>
      <c r="H34" s="264"/>
      <c r="I34" s="266"/>
      <c r="J34" s="266"/>
      <c r="K34" s="2"/>
      <c r="L34" s="2"/>
      <c r="M34" s="2"/>
      <c r="N34" s="2"/>
      <c r="O34" s="2"/>
      <c r="P34" s="2"/>
      <c r="T34" s="2"/>
    </row>
    <row r="35" spans="1:20" ht="15" customHeight="1">
      <c r="A35" s="2"/>
      <c r="B35" s="2"/>
      <c r="C35" s="263"/>
      <c r="D35" s="2"/>
      <c r="E35" s="2"/>
      <c r="F35" s="2"/>
      <c r="G35" s="2"/>
      <c r="H35" s="2"/>
      <c r="I35" s="2"/>
      <c r="J35" s="2"/>
      <c r="K35" s="2"/>
      <c r="L35" s="266"/>
      <c r="M35" s="2"/>
      <c r="N35" s="2"/>
      <c r="O35" s="2"/>
      <c r="P35" s="2"/>
      <c r="T35" s="2"/>
    </row>
    <row r="36" spans="1:20" ht="1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66"/>
      <c r="M36" s="2"/>
      <c r="N36" s="2"/>
      <c r="O36" s="2"/>
      <c r="P36" s="2"/>
      <c r="T36" s="2"/>
    </row>
    <row r="37" spans="1:20" ht="1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66"/>
      <c r="M37" s="2"/>
      <c r="N37" s="2"/>
      <c r="O37" s="2"/>
      <c r="P37" s="2"/>
      <c r="T37" s="2"/>
    </row>
    <row r="38" spans="1:20" ht="1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66"/>
      <c r="M38" s="2"/>
      <c r="N38" s="2"/>
      <c r="O38" s="2"/>
      <c r="P38" s="2"/>
      <c r="T38" s="2"/>
    </row>
    <row r="39" spans="1:20" ht="1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66"/>
      <c r="M39" s="2"/>
      <c r="N39" s="2"/>
      <c r="O39" s="2"/>
      <c r="P39" s="2"/>
      <c r="T39" s="2"/>
    </row>
    <row r="40" spans="1:20" ht="14.5" hidden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T40" s="2"/>
    </row>
    <row r="41" spans="1:20" ht="14.5" hidden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T41" s="2"/>
    </row>
    <row r="42" spans="1:20" ht="14.5" hidden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T42" s="2"/>
    </row>
    <row r="43" spans="1:20" ht="14.5" hidden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T43" s="2"/>
    </row>
    <row r="44" spans="1:20" ht="14.5" hidden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T44" s="2"/>
    </row>
    <row r="45" spans="1:20" ht="14.5" hidden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T45" s="2"/>
    </row>
  </sheetData>
  <pageMargins left="0.7" right="0.7" top="0.75" bottom="0.75" header="0.3" footer="0.3"/>
  <pageSetup orientation="portrait" horizontalDpi="4294967293" verticalDpi="0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manualMin="0" type="column" displayEmptyCellsAs="gap" high="1" minAxisType="custom" xr2:uid="{738B293D-4B74-45B5-8014-66E38EBEA0B1}">
          <x14:colorSeries theme="9" tint="0.39997558519241921"/>
          <x14:colorNegative rgb="FFD00000"/>
          <x14:colorAxis rgb="FF000000"/>
          <x14:colorMarkers rgb="FFD00000"/>
          <x14:colorFirst rgb="FFD00000"/>
          <x14:colorLast rgb="FFD00000"/>
          <x14:colorHigh theme="9"/>
          <x14:colorLow rgb="FFD00000"/>
          <x14:sparklines>
            <x14:sparkline>
              <xm:f>'Inventory KPIs'!C7:N7</xm:f>
              <xm:sqref>O7</xm:sqref>
            </x14:sparkline>
          </x14:sparklines>
        </x14:sparklineGroup>
        <x14:sparklineGroup manualMin="0" type="column" displayEmptyCellsAs="gap" high="1" minAxisType="custom" xr2:uid="{09DA05C6-501C-4CF6-ADA8-C6DE5E960266}">
          <x14:colorSeries rgb="FFFF6565"/>
          <x14:colorNegative rgb="FFD00000"/>
          <x14:colorAxis rgb="FF000000"/>
          <x14:colorMarkers rgb="FFD00000"/>
          <x14:colorFirst rgb="FFD00000"/>
          <x14:colorLast rgb="FFD00000"/>
          <x14:colorHigh rgb="FFC00000"/>
          <x14:colorLow rgb="FFD00000"/>
          <x14:sparklines>
            <x14:sparkline>
              <xm:f>'Inventory KPIs'!C8:N8</xm:f>
              <xm:sqref>O8</xm:sqref>
            </x14:sparkline>
          </x14:sparklines>
        </x14:sparklineGroup>
        <x14:sparklineGroup manualMin="0" type="column" displayEmptyCellsAs="gap" high="1" minAxisType="custom" xr2:uid="{E4B0677E-0663-4E5A-BD15-2307001D19EA}">
          <x14:colorSeries theme="9" tint="0.39997558519241921"/>
          <x14:colorNegative rgb="FFD00000"/>
          <x14:colorAxis rgb="FF000000"/>
          <x14:colorMarkers rgb="FFD00000"/>
          <x14:colorFirst rgb="FFD00000"/>
          <x14:colorLast rgb="FFD00000"/>
          <x14:colorHigh theme="9"/>
          <x14:colorLow rgb="FFD00000"/>
          <x14:sparklines>
            <x14:sparkline>
              <xm:f>'Inventory KPIs'!C10:N10</xm:f>
              <xm:sqref>O10</xm:sqref>
            </x14:sparkline>
            <x14:sparkline>
              <xm:f>'Inventory KPIs'!C11:N11</xm:f>
              <xm:sqref>O11</xm:sqref>
            </x14:sparkline>
          </x14:sparklines>
        </x14:sparklineGroup>
        <x14:sparklineGroup manualMin="0" type="column" displayEmptyCellsAs="gap" high="1" minAxisType="custom" xr2:uid="{A2F0F96E-8A77-487F-AC0D-16920520848C}">
          <x14:colorSeries theme="9" tint="0.39997558519241921"/>
          <x14:colorNegative rgb="FFD00000"/>
          <x14:colorAxis rgb="FF000000"/>
          <x14:colorMarkers rgb="FFD00000"/>
          <x14:colorFirst rgb="FFD00000"/>
          <x14:colorLast rgb="FFD00000"/>
          <x14:colorHigh theme="9"/>
          <x14:colorLow rgb="FFD00000"/>
          <x14:sparklines>
            <x14:sparkline>
              <xm:f>'Inventory KPIs'!C12:N12</xm:f>
              <xm:sqref>O12</xm:sqref>
            </x14:sparkline>
          </x14:sparklines>
        </x14:sparklineGroup>
        <x14:sparklineGroup manualMin="0" type="column" displayEmptyCellsAs="gap" high="1" minAxisType="custom" xr2:uid="{380CB174-2B23-42D5-9749-F0C1F1C7C993}">
          <x14:colorSeries theme="9" tint="0.39997558519241921"/>
          <x14:colorNegative rgb="FFD00000"/>
          <x14:colorAxis rgb="FF000000"/>
          <x14:colorMarkers rgb="FFD00000"/>
          <x14:colorFirst rgb="FFD00000"/>
          <x14:colorLast rgb="FFD00000"/>
          <x14:colorHigh theme="9"/>
          <x14:colorLow rgb="FFD00000"/>
          <x14:sparklines>
            <x14:sparkline>
              <xm:f>'Inventory KPIs'!C14:N14</xm:f>
              <xm:sqref>O14</xm:sqref>
            </x14:sparkline>
          </x14:sparklines>
        </x14:sparklineGroup>
        <x14:sparklineGroup manualMin="0" type="column" displayEmptyCellsAs="gap" high="1" minAxisType="custom" xr2:uid="{AACEC080-EA2A-4154-86EC-1341C64D228F}">
          <x14:colorSeries rgb="FFFF6565"/>
          <x14:colorNegative rgb="FFD00000"/>
          <x14:colorAxis rgb="FF000000"/>
          <x14:colorMarkers rgb="FFD00000"/>
          <x14:colorFirst rgb="FFD00000"/>
          <x14:colorLast rgb="FFD00000"/>
          <x14:colorHigh rgb="FFC00000"/>
          <x14:colorLow rgb="FFD00000"/>
          <x14:sparklines>
            <x14:sparkline>
              <xm:f>'Inventory KPIs'!C20:N20</xm:f>
              <xm:sqref>O20</xm:sqref>
            </x14:sparkline>
          </x14:sparklines>
        </x14:sparklineGroup>
        <x14:sparklineGroup manualMin="0" displayEmptyCellsAs="gap" high="1" low="1" minAxisType="custom" xr2:uid="{E872AE36-BC9A-42ED-924D-CF2897D9C301}">
          <x14:colorSeries theme="9" tint="0.39997558519241921"/>
          <x14:colorNegative rgb="FFD00000"/>
          <x14:colorAxis rgb="FF000000"/>
          <x14:colorMarkers rgb="FFD00000"/>
          <x14:colorFirst rgb="FFD00000"/>
          <x14:colorLast rgb="FFD00000"/>
          <x14:colorHigh theme="9"/>
          <x14:colorLow rgb="FFD00000"/>
          <x14:sparklines>
            <x14:sparkline>
              <xm:f>'Inventory KPIs'!C19:N19</xm:f>
              <xm:sqref>O19</xm:sqref>
            </x14:sparkline>
          </x14:sparklines>
        </x14:sparklineGroup>
        <x14:sparklineGroup manualMin="0" type="column" displayEmptyCellsAs="gap" high="1" minAxisType="custom" xr2:uid="{E202C6BA-5AD5-4813-ABD4-D9C9C32F0E0C}">
          <x14:colorSeries theme="9" tint="0.39997558519241921"/>
          <x14:colorNegative rgb="FFD00000"/>
          <x14:colorAxis rgb="FF000000"/>
          <x14:colorMarkers rgb="FFD00000"/>
          <x14:colorFirst rgb="FFD00000"/>
          <x14:colorLast rgb="FFD00000"/>
          <x14:colorHigh theme="9"/>
          <x14:colorLow rgb="FFD00000"/>
          <x14:sparklines>
            <x14:sparkline>
              <xm:f>'Inventory KPIs'!C18:N18</xm:f>
              <xm:sqref>O18</xm:sqref>
            </x14:sparkline>
          </x14:sparklines>
        </x14:sparklineGroup>
        <x14:sparklineGroup manualMin="0" type="column" displayEmptyCellsAs="gap" high="1" minAxisType="custom" xr2:uid="{60AEABCF-8142-4351-AC8C-F116B50CD838}">
          <x14:colorSeries rgb="FFFF6565"/>
          <x14:colorNegative rgb="FFD00000"/>
          <x14:colorAxis rgb="FF000000"/>
          <x14:colorMarkers rgb="FFD00000"/>
          <x14:colorFirst rgb="FFD00000"/>
          <x14:colorLast rgb="FFD00000"/>
          <x14:colorHigh rgb="FFC00000"/>
          <x14:colorLow rgb="FFD00000"/>
          <x14:sparklines>
            <x14:sparkline>
              <xm:f>'Inventory KPIs'!C13:N13</xm:f>
              <xm:sqref>O13</xm:sqref>
            </x14:sparkline>
          </x14:sparklines>
        </x14:sparklineGroup>
        <x14:sparklineGroup manualMin="0" type="column" displayEmptyCellsAs="gap" high="1" minAxisType="custom" xr2:uid="{F0DE9820-97BF-4BE9-B67D-B821E69F2578}">
          <x14:colorSeries theme="9" tint="0.39997558519241921"/>
          <x14:colorNegative rgb="FFD00000"/>
          <x14:colorAxis rgb="FF000000"/>
          <x14:colorMarkers rgb="FFD00000"/>
          <x14:colorFirst rgb="FFD00000"/>
          <x14:colorLast rgb="FFD00000"/>
          <x14:colorHigh theme="9"/>
          <x14:colorLow rgb="FFD00000"/>
          <x14:sparklines>
            <x14:sparkline>
              <xm:f>'Inventory KPIs'!C15:N15</xm:f>
              <xm:sqref>O15</xm:sqref>
            </x14:sparkline>
          </x14:sparklines>
        </x14:sparklineGroup>
        <x14:sparklineGroup manualMin="0" displayEmptyCellsAs="gap" high="1" low="1" minAxisType="custom" xr2:uid="{21C7FD1F-8481-4E15-8B75-EDE04392CF6B}">
          <x14:colorSeries theme="9" tint="0.39997558519241921"/>
          <x14:colorNegative rgb="FFD00000"/>
          <x14:colorAxis rgb="FF000000"/>
          <x14:colorMarkers rgb="FFD00000"/>
          <x14:colorFirst rgb="FFD00000"/>
          <x14:colorLast rgb="FFD00000"/>
          <x14:colorHigh theme="9"/>
          <x14:colorLow rgb="FFD00000"/>
          <x14:sparklines>
            <x14:sparkline>
              <xm:f>'Inventory KPIs'!C21:N21</xm:f>
              <xm:sqref>O21</xm:sqref>
            </x14:sparkline>
          </x14:sparklines>
        </x14:sparklineGroup>
        <x14:sparklineGroup manualMin="0" displayEmptyCellsAs="gap" high="1" low="1" minAxisType="custom" xr2:uid="{AF0A0701-6608-40E6-B0A6-96A2BA65820F}">
          <x14:colorSeries theme="9" tint="0.39997558519241921"/>
          <x14:colorNegative rgb="FFD00000"/>
          <x14:colorAxis rgb="FF000000"/>
          <x14:colorMarkers rgb="FFD00000"/>
          <x14:colorFirst rgb="FFD00000"/>
          <x14:colorLast rgb="FFD00000"/>
          <x14:colorHigh rgb="FFC00000"/>
          <x14:colorLow theme="9"/>
          <x14:sparklines>
            <x14:sparkline>
              <xm:f>'Inventory KPIs'!C22:N22</xm:f>
              <xm:sqref>O22</xm:sqref>
            </x14:sparkline>
            <x14:sparkline>
              <xm:f>'Inventory KPIs'!C23:N23</xm:f>
              <xm:sqref>O23</xm:sqref>
            </x14:sparkline>
          </x14:sparklines>
        </x14:sparklineGroup>
      </x14:sparklineGroup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47018-49CF-4232-91BF-0DCEB13AFAD2}">
  <sheetPr>
    <tabColor theme="8" tint="-0.249977111117893"/>
  </sheetPr>
  <dimension ref="A1:T42"/>
  <sheetViews>
    <sheetView zoomScaleNormal="100" workbookViewId="0">
      <selection activeCell="K8" sqref="K8"/>
    </sheetView>
  </sheetViews>
  <sheetFormatPr defaultColWidth="0" defaultRowHeight="15" customHeight="1" zeroHeight="1"/>
  <cols>
    <col min="1" max="1" width="4.1796875" customWidth="1"/>
    <col min="2" max="2" width="34.453125" bestFit="1" customWidth="1"/>
    <col min="3" max="13" width="11.1796875" customWidth="1"/>
    <col min="14" max="14" width="15" bestFit="1" customWidth="1"/>
    <col min="15" max="15" width="15" customWidth="1"/>
    <col min="16" max="16" width="18.7265625" customWidth="1"/>
    <col min="17" max="17" width="9.81640625" style="2" customWidth="1"/>
    <col min="18" max="19" width="12.453125" style="2" hidden="1" customWidth="1"/>
    <col min="20" max="20" width="3.26953125" hidden="1" customWidth="1"/>
  </cols>
  <sheetData>
    <row r="1" spans="1:20" ht="14.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T1" s="2"/>
    </row>
    <row r="2" spans="1:20" ht="14.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T2" s="2"/>
    </row>
    <row r="3" spans="1:20" ht="14.5">
      <c r="A3" s="2"/>
      <c r="B3" s="2"/>
      <c r="C3" s="2"/>
      <c r="D3" s="211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T3" s="2"/>
    </row>
    <row r="4" spans="1:20" ht="18.5">
      <c r="A4" s="2"/>
      <c r="B4" s="251" t="s">
        <v>209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T4" s="2"/>
    </row>
    <row r="5" spans="1:20" ht="14.5">
      <c r="A5" s="2"/>
      <c r="B5" s="23"/>
      <c r="C5" s="23" t="s">
        <v>39</v>
      </c>
      <c r="D5" s="23" t="s">
        <v>40</v>
      </c>
      <c r="E5" s="23" t="s">
        <v>41</v>
      </c>
      <c r="F5" s="23" t="s">
        <v>42</v>
      </c>
      <c r="G5" s="23" t="s">
        <v>43</v>
      </c>
      <c r="H5" s="23" t="s">
        <v>44</v>
      </c>
      <c r="I5" s="23" t="s">
        <v>45</v>
      </c>
      <c r="J5" s="23" t="s">
        <v>46</v>
      </c>
      <c r="K5" s="23" t="s">
        <v>47</v>
      </c>
      <c r="L5" s="23" t="s">
        <v>48</v>
      </c>
      <c r="M5" s="23" t="s">
        <v>49</v>
      </c>
      <c r="N5" s="23" t="s">
        <v>50</v>
      </c>
      <c r="O5" s="23" t="s">
        <v>150</v>
      </c>
      <c r="P5" s="23" t="s">
        <v>66</v>
      </c>
      <c r="T5" s="2"/>
    </row>
    <row r="6" spans="1:20" ht="14.5">
      <c r="A6" s="2"/>
      <c r="B6" s="29" t="s">
        <v>210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2"/>
      <c r="T6" s="2"/>
    </row>
    <row r="7" spans="1:20" ht="14.5">
      <c r="A7" s="2"/>
      <c r="B7" s="252" t="s">
        <v>96</v>
      </c>
      <c r="C7" s="267">
        <v>20</v>
      </c>
      <c r="D7" s="267">
        <v>17</v>
      </c>
      <c r="E7" s="267">
        <v>18</v>
      </c>
      <c r="F7" s="267">
        <v>20</v>
      </c>
      <c r="G7" s="267">
        <v>20</v>
      </c>
      <c r="H7" s="267">
        <v>18</v>
      </c>
      <c r="I7" s="267">
        <v>17</v>
      </c>
      <c r="J7" s="267">
        <v>18</v>
      </c>
      <c r="K7" s="267">
        <v>17</v>
      </c>
      <c r="L7" s="267">
        <v>17</v>
      </c>
      <c r="M7" s="267">
        <v>20</v>
      </c>
      <c r="N7" s="267">
        <v>17</v>
      </c>
      <c r="O7" s="268">
        <f>N7</f>
        <v>17</v>
      </c>
      <c r="P7" s="2"/>
      <c r="T7" s="2"/>
    </row>
    <row r="8" spans="1:20" ht="14.5">
      <c r="A8" s="2"/>
      <c r="B8" s="252" t="s">
        <v>57</v>
      </c>
      <c r="C8" s="267">
        <v>7</v>
      </c>
      <c r="D8" s="267">
        <v>9</v>
      </c>
      <c r="E8" s="267">
        <v>9</v>
      </c>
      <c r="F8" s="267">
        <v>7</v>
      </c>
      <c r="G8" s="267">
        <v>11</v>
      </c>
      <c r="H8" s="267">
        <v>9</v>
      </c>
      <c r="I8" s="267">
        <v>8</v>
      </c>
      <c r="J8" s="267">
        <v>10</v>
      </c>
      <c r="K8" s="267">
        <v>7</v>
      </c>
      <c r="L8" s="267">
        <v>11</v>
      </c>
      <c r="M8" s="267">
        <v>10</v>
      </c>
      <c r="N8" s="267">
        <v>9</v>
      </c>
      <c r="O8" s="268">
        <f>SUM(C8:N8)</f>
        <v>107</v>
      </c>
      <c r="P8" s="2"/>
      <c r="T8" s="2"/>
    </row>
    <row r="9" spans="1:20" ht="14.5">
      <c r="A9" s="2"/>
      <c r="B9" s="252" t="s">
        <v>100</v>
      </c>
      <c r="C9" s="267">
        <v>18</v>
      </c>
      <c r="D9" s="267">
        <v>16</v>
      </c>
      <c r="E9" s="267">
        <v>16</v>
      </c>
      <c r="F9" s="267">
        <v>17</v>
      </c>
      <c r="G9" s="267">
        <v>18</v>
      </c>
      <c r="H9" s="267">
        <v>18</v>
      </c>
      <c r="I9" s="267">
        <v>19</v>
      </c>
      <c r="J9" s="267">
        <v>14</v>
      </c>
      <c r="K9" s="267">
        <v>16</v>
      </c>
      <c r="L9" s="267">
        <v>15</v>
      </c>
      <c r="M9" s="267">
        <v>15</v>
      </c>
      <c r="N9" s="267">
        <v>16</v>
      </c>
      <c r="O9" s="268">
        <f>SUM(C9:N9)</f>
        <v>198</v>
      </c>
      <c r="P9" s="2"/>
      <c r="T9" s="2"/>
    </row>
    <row r="10" spans="1:20" ht="14.5">
      <c r="A10" s="2"/>
      <c r="B10" s="45" t="s">
        <v>211</v>
      </c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68"/>
      <c r="P10" s="2"/>
      <c r="T10" s="2"/>
    </row>
    <row r="11" spans="1:20" ht="14.5">
      <c r="A11" s="2"/>
      <c r="B11" s="252" t="s">
        <v>212</v>
      </c>
      <c r="C11" s="267">
        <v>7</v>
      </c>
      <c r="D11" s="267">
        <v>8</v>
      </c>
      <c r="E11" s="267">
        <v>9</v>
      </c>
      <c r="F11" s="267">
        <v>9</v>
      </c>
      <c r="G11" s="267">
        <v>7</v>
      </c>
      <c r="H11" s="267">
        <v>7</v>
      </c>
      <c r="I11" s="267">
        <v>8</v>
      </c>
      <c r="J11" s="267">
        <v>7</v>
      </c>
      <c r="K11" s="267">
        <v>6</v>
      </c>
      <c r="L11" s="267">
        <v>6</v>
      </c>
      <c r="M11" s="267">
        <v>7</v>
      </c>
      <c r="N11" s="267">
        <v>6</v>
      </c>
      <c r="O11" s="268">
        <f>SUM(C11:N11)</f>
        <v>87</v>
      </c>
      <c r="P11" s="2"/>
      <c r="T11" s="2"/>
    </row>
    <row r="12" spans="1:20" ht="14.5">
      <c r="A12" s="2"/>
      <c r="B12" s="252" t="s">
        <v>213</v>
      </c>
      <c r="C12" s="267">
        <v>6</v>
      </c>
      <c r="D12" s="267">
        <v>5</v>
      </c>
      <c r="E12" s="267">
        <v>5</v>
      </c>
      <c r="F12" s="267">
        <v>5</v>
      </c>
      <c r="G12" s="267">
        <v>5</v>
      </c>
      <c r="H12" s="267">
        <v>6</v>
      </c>
      <c r="I12" s="267">
        <v>6</v>
      </c>
      <c r="J12" s="267">
        <v>6</v>
      </c>
      <c r="K12" s="267">
        <v>6</v>
      </c>
      <c r="L12" s="267">
        <v>7</v>
      </c>
      <c r="M12" s="267">
        <v>6</v>
      </c>
      <c r="N12" s="267">
        <v>5</v>
      </c>
      <c r="O12" s="268">
        <f>SUM(C12:N12)</f>
        <v>68</v>
      </c>
      <c r="P12" s="2"/>
      <c r="T12" s="2"/>
    </row>
    <row r="13" spans="1:20" ht="14.5">
      <c r="A13" s="2"/>
      <c r="B13" s="252" t="s">
        <v>214</v>
      </c>
      <c r="C13" s="267">
        <v>6</v>
      </c>
      <c r="D13" s="267">
        <v>5</v>
      </c>
      <c r="E13" s="267">
        <v>4</v>
      </c>
      <c r="F13" s="267">
        <v>5</v>
      </c>
      <c r="G13" s="267">
        <v>4</v>
      </c>
      <c r="H13" s="267">
        <v>6</v>
      </c>
      <c r="I13" s="267">
        <v>5</v>
      </c>
      <c r="J13" s="267">
        <v>5</v>
      </c>
      <c r="K13" s="267">
        <v>5</v>
      </c>
      <c r="L13" s="267">
        <v>4</v>
      </c>
      <c r="M13" s="267">
        <v>4</v>
      </c>
      <c r="N13" s="267">
        <v>6</v>
      </c>
      <c r="O13" s="268">
        <f>SUM(C13:N13)</f>
        <v>59</v>
      </c>
      <c r="P13" s="2"/>
      <c r="T13" s="2"/>
    </row>
    <row r="14" spans="1:20" ht="14.5">
      <c r="A14" s="2"/>
      <c r="B14" s="45" t="s">
        <v>178</v>
      </c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68"/>
      <c r="P14" s="2"/>
      <c r="T14" s="2"/>
    </row>
    <row r="15" spans="1:20" ht="14.5">
      <c r="A15" s="2"/>
      <c r="B15" s="252" t="s">
        <v>212</v>
      </c>
      <c r="C15" s="267">
        <v>7</v>
      </c>
      <c r="D15" s="267">
        <v>3</v>
      </c>
      <c r="E15" s="267">
        <v>5</v>
      </c>
      <c r="F15" s="267">
        <v>3</v>
      </c>
      <c r="G15" s="267">
        <v>4</v>
      </c>
      <c r="H15" s="267">
        <v>4</v>
      </c>
      <c r="I15" s="267">
        <v>5</v>
      </c>
      <c r="J15" s="267">
        <v>4</v>
      </c>
      <c r="K15" s="267">
        <v>5</v>
      </c>
      <c r="L15" s="267">
        <v>6</v>
      </c>
      <c r="M15" s="267">
        <v>4</v>
      </c>
      <c r="N15" s="267">
        <v>5</v>
      </c>
      <c r="O15" s="268">
        <f>SUM(C15:N15)</f>
        <v>55</v>
      </c>
      <c r="P15" s="2"/>
      <c r="T15" s="2"/>
    </row>
    <row r="16" spans="1:20" ht="14.5">
      <c r="A16" s="2"/>
      <c r="B16" s="252" t="s">
        <v>213</v>
      </c>
      <c r="C16" s="267">
        <v>3</v>
      </c>
      <c r="D16" s="267">
        <v>5</v>
      </c>
      <c r="E16" s="267">
        <v>5</v>
      </c>
      <c r="F16" s="267">
        <v>5</v>
      </c>
      <c r="G16" s="267">
        <v>5</v>
      </c>
      <c r="H16" s="267">
        <v>3</v>
      </c>
      <c r="I16" s="267">
        <v>4</v>
      </c>
      <c r="J16" s="267">
        <v>3</v>
      </c>
      <c r="K16" s="267">
        <v>4</v>
      </c>
      <c r="L16" s="267">
        <v>4</v>
      </c>
      <c r="M16" s="267">
        <v>5</v>
      </c>
      <c r="N16" s="267">
        <v>5</v>
      </c>
      <c r="O16" s="268">
        <f>SUM(C16:N16)</f>
        <v>51</v>
      </c>
      <c r="P16" s="2"/>
      <c r="T16" s="2"/>
    </row>
    <row r="17" spans="1:20" ht="14.5">
      <c r="A17" s="2"/>
      <c r="B17" s="252" t="s">
        <v>214</v>
      </c>
      <c r="C17" s="267">
        <v>2</v>
      </c>
      <c r="D17" s="267">
        <v>3</v>
      </c>
      <c r="E17" s="267">
        <v>1</v>
      </c>
      <c r="F17" s="267">
        <v>2</v>
      </c>
      <c r="G17" s="267">
        <v>1</v>
      </c>
      <c r="H17" s="267">
        <v>3</v>
      </c>
      <c r="I17" s="267">
        <v>1</v>
      </c>
      <c r="J17" s="267">
        <v>3</v>
      </c>
      <c r="K17" s="267">
        <v>1</v>
      </c>
      <c r="L17" s="267">
        <v>1</v>
      </c>
      <c r="M17" s="267">
        <v>2</v>
      </c>
      <c r="N17" s="267">
        <v>1</v>
      </c>
      <c r="O17" s="268">
        <f>SUM(C17:N17)</f>
        <v>21</v>
      </c>
      <c r="P17" s="2"/>
      <c r="T17" s="2"/>
    </row>
    <row r="18" spans="1:20" ht="14.5">
      <c r="A18" s="2"/>
      <c r="B18" s="25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T18" s="2"/>
    </row>
    <row r="19" spans="1:20" ht="14.5">
      <c r="A19" s="2"/>
      <c r="B19" s="29" t="s">
        <v>201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2"/>
      <c r="T19" s="2"/>
    </row>
    <row r="20" spans="1:20" ht="14.5">
      <c r="A20" s="2"/>
      <c r="B20" s="252" t="s">
        <v>51</v>
      </c>
      <c r="C20" s="201">
        <f>+C7/C9</f>
        <v>1.1111111111111112</v>
      </c>
      <c r="D20" s="201">
        <f t="shared" ref="D20:N20" si="0">+D7/D9</f>
        <v>1.0625</v>
      </c>
      <c r="E20" s="201">
        <f t="shared" si="0"/>
        <v>1.125</v>
      </c>
      <c r="F20" s="201">
        <f t="shared" si="0"/>
        <v>1.1764705882352942</v>
      </c>
      <c r="G20" s="201">
        <f t="shared" si="0"/>
        <v>1.1111111111111112</v>
      </c>
      <c r="H20" s="201">
        <f t="shared" si="0"/>
        <v>1</v>
      </c>
      <c r="I20" s="201">
        <f t="shared" si="0"/>
        <v>0.89473684210526316</v>
      </c>
      <c r="J20" s="201">
        <f t="shared" si="0"/>
        <v>1.2857142857142858</v>
      </c>
      <c r="K20" s="201">
        <f t="shared" si="0"/>
        <v>1.0625</v>
      </c>
      <c r="L20" s="201">
        <f t="shared" si="0"/>
        <v>1.1333333333333333</v>
      </c>
      <c r="M20" s="201">
        <f t="shared" si="0"/>
        <v>1.3333333333333333</v>
      </c>
      <c r="N20" s="201">
        <f t="shared" si="0"/>
        <v>1.0625</v>
      </c>
      <c r="O20" s="262">
        <f>AVERAGE(C20:N20)</f>
        <v>1.1131925504119777</v>
      </c>
      <c r="P20" s="2"/>
      <c r="T20" s="2"/>
    </row>
    <row r="21" spans="1:20" ht="14.5">
      <c r="A21" s="2"/>
      <c r="B21" s="252" t="s">
        <v>153</v>
      </c>
      <c r="C21" s="201">
        <f>+(C7-C8)/C9</f>
        <v>0.72222222222222221</v>
      </c>
      <c r="D21" s="201">
        <f t="shared" ref="D21:N21" si="1">+(D7-D8)/D9</f>
        <v>0.5</v>
      </c>
      <c r="E21" s="201">
        <f t="shared" si="1"/>
        <v>0.5625</v>
      </c>
      <c r="F21" s="201">
        <f t="shared" si="1"/>
        <v>0.76470588235294112</v>
      </c>
      <c r="G21" s="201">
        <f t="shared" si="1"/>
        <v>0.5</v>
      </c>
      <c r="H21" s="201">
        <f t="shared" si="1"/>
        <v>0.5</v>
      </c>
      <c r="I21" s="201">
        <f t="shared" si="1"/>
        <v>0.47368421052631576</v>
      </c>
      <c r="J21" s="201">
        <f t="shared" si="1"/>
        <v>0.5714285714285714</v>
      </c>
      <c r="K21" s="201">
        <f t="shared" si="1"/>
        <v>0.625</v>
      </c>
      <c r="L21" s="201">
        <f t="shared" si="1"/>
        <v>0.4</v>
      </c>
      <c r="M21" s="201">
        <f t="shared" si="1"/>
        <v>0.66666666666666663</v>
      </c>
      <c r="N21" s="201">
        <f t="shared" si="1"/>
        <v>0.5</v>
      </c>
      <c r="O21" s="262">
        <f>AVERAGE(C21:N21)</f>
        <v>0.56551729609972645</v>
      </c>
      <c r="P21" s="2"/>
      <c r="T21" s="2"/>
    </row>
    <row r="22" spans="1:20" ht="14.5" hidden="1">
      <c r="A22" s="2"/>
      <c r="B22" s="252" t="s">
        <v>215</v>
      </c>
      <c r="C22" s="267">
        <f>+ROUND(((SUM(C11:C13)/C8)/1),1)</f>
        <v>2.7</v>
      </c>
      <c r="D22" s="267">
        <f t="shared" ref="D22:N22" si="2">+ROUND(((SUM(D11:D13)/D8)/1),1)</f>
        <v>2</v>
      </c>
      <c r="E22" s="267">
        <f t="shared" si="2"/>
        <v>2</v>
      </c>
      <c r="F22" s="267">
        <f t="shared" si="2"/>
        <v>2.7</v>
      </c>
      <c r="G22" s="267">
        <f t="shared" si="2"/>
        <v>1.5</v>
      </c>
      <c r="H22" s="267">
        <f t="shared" si="2"/>
        <v>2.1</v>
      </c>
      <c r="I22" s="267">
        <f t="shared" si="2"/>
        <v>2.4</v>
      </c>
      <c r="J22" s="267">
        <f t="shared" si="2"/>
        <v>1.8</v>
      </c>
      <c r="K22" s="267">
        <f t="shared" si="2"/>
        <v>2.4</v>
      </c>
      <c r="L22" s="267">
        <f t="shared" si="2"/>
        <v>1.5</v>
      </c>
      <c r="M22" s="267">
        <f t="shared" si="2"/>
        <v>1.7</v>
      </c>
      <c r="N22" s="267">
        <f t="shared" si="2"/>
        <v>1.9</v>
      </c>
      <c r="O22" s="262"/>
      <c r="P22" s="2"/>
      <c r="T22" s="2"/>
    </row>
    <row r="23" spans="1:20" ht="14.5">
      <c r="A23" s="2"/>
      <c r="B23" s="252" t="s">
        <v>215</v>
      </c>
      <c r="C23" s="269" t="str">
        <f>+CONCATENATE(C22,"x")</f>
        <v>2.7x</v>
      </c>
      <c r="D23" s="269" t="str">
        <f t="shared" ref="D23:N23" si="3">+CONCATENATE(D22,"x")</f>
        <v>2x</v>
      </c>
      <c r="E23" s="269" t="str">
        <f t="shared" si="3"/>
        <v>2x</v>
      </c>
      <c r="F23" s="269" t="str">
        <f t="shared" si="3"/>
        <v>2.7x</v>
      </c>
      <c r="G23" s="269" t="str">
        <f t="shared" si="3"/>
        <v>1.5x</v>
      </c>
      <c r="H23" s="269" t="str">
        <f t="shared" si="3"/>
        <v>2.1x</v>
      </c>
      <c r="I23" s="269" t="str">
        <f t="shared" si="3"/>
        <v>2.4x</v>
      </c>
      <c r="J23" s="269" t="str">
        <f t="shared" si="3"/>
        <v>1.8x</v>
      </c>
      <c r="K23" s="269" t="str">
        <f t="shared" si="3"/>
        <v>2.4x</v>
      </c>
      <c r="L23" s="269" t="str">
        <f t="shared" si="3"/>
        <v>1.5x</v>
      </c>
      <c r="M23" s="269" t="str">
        <f t="shared" si="3"/>
        <v>1.7x</v>
      </c>
      <c r="N23" s="269" t="str">
        <f t="shared" si="3"/>
        <v>1.9x</v>
      </c>
      <c r="O23" s="262">
        <f>SUM(C23:N23)</f>
        <v>0</v>
      </c>
      <c r="P23" s="2"/>
      <c r="T23" s="2"/>
    </row>
    <row r="24" spans="1:20" ht="14.5">
      <c r="A24" s="2"/>
      <c r="B24" s="252" t="s">
        <v>216</v>
      </c>
      <c r="C24" s="270">
        <f>+SUM(C11:C13)-SUM(C15:C17)</f>
        <v>7</v>
      </c>
      <c r="D24" s="270">
        <f t="shared" ref="D24:N24" si="4">+SUM(D11:D13)-SUM(D15:D17)</f>
        <v>7</v>
      </c>
      <c r="E24" s="270">
        <f t="shared" si="4"/>
        <v>7</v>
      </c>
      <c r="F24" s="270">
        <f t="shared" si="4"/>
        <v>9</v>
      </c>
      <c r="G24" s="270">
        <f t="shared" si="4"/>
        <v>6</v>
      </c>
      <c r="H24" s="270">
        <f t="shared" si="4"/>
        <v>9</v>
      </c>
      <c r="I24" s="270">
        <f t="shared" si="4"/>
        <v>9</v>
      </c>
      <c r="J24" s="270">
        <f t="shared" si="4"/>
        <v>8</v>
      </c>
      <c r="K24" s="270">
        <f t="shared" si="4"/>
        <v>7</v>
      </c>
      <c r="L24" s="270">
        <f t="shared" si="4"/>
        <v>6</v>
      </c>
      <c r="M24" s="270">
        <f t="shared" si="4"/>
        <v>6</v>
      </c>
      <c r="N24" s="270">
        <f t="shared" si="4"/>
        <v>6</v>
      </c>
      <c r="O24" s="268">
        <f>SUM(C24:N24)</f>
        <v>87</v>
      </c>
      <c r="P24" s="2"/>
      <c r="T24" s="2"/>
    </row>
    <row r="25" spans="1:20" ht="14.5">
      <c r="A25" s="2"/>
      <c r="B25" s="45" t="s">
        <v>217</v>
      </c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62"/>
      <c r="P25" s="2"/>
      <c r="T25" s="2"/>
    </row>
    <row r="26" spans="1:20" ht="14.5">
      <c r="A26" s="2"/>
      <c r="B26" s="252" t="s">
        <v>212</v>
      </c>
      <c r="C26" s="270">
        <f>+C11-C15</f>
        <v>0</v>
      </c>
      <c r="D26" s="270">
        <f t="shared" ref="D26:M26" si="5">+D11-D15</f>
        <v>5</v>
      </c>
      <c r="E26" s="270">
        <f t="shared" si="5"/>
        <v>4</v>
      </c>
      <c r="F26" s="270">
        <f t="shared" si="5"/>
        <v>6</v>
      </c>
      <c r="G26" s="270">
        <f t="shared" si="5"/>
        <v>3</v>
      </c>
      <c r="H26" s="270">
        <f t="shared" si="5"/>
        <v>3</v>
      </c>
      <c r="I26" s="270">
        <f t="shared" si="5"/>
        <v>3</v>
      </c>
      <c r="J26" s="270">
        <f t="shared" si="5"/>
        <v>3</v>
      </c>
      <c r="K26" s="270">
        <f t="shared" si="5"/>
        <v>1</v>
      </c>
      <c r="L26" s="270">
        <f t="shared" si="5"/>
        <v>0</v>
      </c>
      <c r="M26" s="270">
        <f t="shared" si="5"/>
        <v>3</v>
      </c>
      <c r="N26" s="270">
        <f>+N11-N15</f>
        <v>1</v>
      </c>
      <c r="O26" s="271">
        <f>SUM(C26:N26)</f>
        <v>32</v>
      </c>
      <c r="P26" s="2"/>
      <c r="T26" s="2"/>
    </row>
    <row r="27" spans="1:20" ht="14.5">
      <c r="A27" s="2"/>
      <c r="B27" s="252" t="s">
        <v>213</v>
      </c>
      <c r="C27" s="270">
        <f t="shared" ref="C27:N28" si="6">+C12-C16</f>
        <v>3</v>
      </c>
      <c r="D27" s="270">
        <f t="shared" si="6"/>
        <v>0</v>
      </c>
      <c r="E27" s="270">
        <f t="shared" si="6"/>
        <v>0</v>
      </c>
      <c r="F27" s="270">
        <f t="shared" si="6"/>
        <v>0</v>
      </c>
      <c r="G27" s="270">
        <f t="shared" si="6"/>
        <v>0</v>
      </c>
      <c r="H27" s="270">
        <f t="shared" si="6"/>
        <v>3</v>
      </c>
      <c r="I27" s="270">
        <f t="shared" si="6"/>
        <v>2</v>
      </c>
      <c r="J27" s="270">
        <f t="shared" si="6"/>
        <v>3</v>
      </c>
      <c r="K27" s="270">
        <f t="shared" si="6"/>
        <v>2</v>
      </c>
      <c r="L27" s="270">
        <f t="shared" si="6"/>
        <v>3</v>
      </c>
      <c r="M27" s="270">
        <f t="shared" si="6"/>
        <v>1</v>
      </c>
      <c r="N27" s="270">
        <f t="shared" si="6"/>
        <v>0</v>
      </c>
      <c r="O27" s="271">
        <f>SUM(C27:N27)</f>
        <v>17</v>
      </c>
      <c r="P27" s="2"/>
      <c r="T27" s="2"/>
    </row>
    <row r="28" spans="1:20" ht="14.5">
      <c r="A28" s="2"/>
      <c r="B28" s="252" t="s">
        <v>214</v>
      </c>
      <c r="C28" s="270">
        <f t="shared" si="6"/>
        <v>4</v>
      </c>
      <c r="D28" s="270">
        <f t="shared" si="6"/>
        <v>2</v>
      </c>
      <c r="E28" s="270">
        <f t="shared" si="6"/>
        <v>3</v>
      </c>
      <c r="F28" s="270">
        <f t="shared" si="6"/>
        <v>3</v>
      </c>
      <c r="G28" s="270">
        <f t="shared" si="6"/>
        <v>3</v>
      </c>
      <c r="H28" s="270">
        <f t="shared" si="6"/>
        <v>3</v>
      </c>
      <c r="I28" s="270">
        <f t="shared" si="6"/>
        <v>4</v>
      </c>
      <c r="J28" s="270">
        <f t="shared" si="6"/>
        <v>2</v>
      </c>
      <c r="K28" s="270">
        <f t="shared" si="6"/>
        <v>4</v>
      </c>
      <c r="L28" s="270">
        <f t="shared" si="6"/>
        <v>3</v>
      </c>
      <c r="M28" s="270">
        <f t="shared" si="6"/>
        <v>2</v>
      </c>
      <c r="N28" s="270">
        <f>+N13-N17</f>
        <v>5</v>
      </c>
      <c r="O28" s="271">
        <f>SUM(C28:N28)</f>
        <v>38</v>
      </c>
      <c r="P28" s="2"/>
      <c r="T28" s="2"/>
    </row>
    <row r="29" spans="1:20" ht="14.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T29" s="2"/>
    </row>
    <row r="30" spans="1:20" ht="14.5">
      <c r="A30" s="2"/>
      <c r="B30" s="2"/>
      <c r="C30" s="2"/>
      <c r="D30" s="272"/>
      <c r="E30" s="272"/>
      <c r="F30" s="272"/>
      <c r="G30" s="272"/>
      <c r="H30" s="2"/>
      <c r="I30" s="2"/>
      <c r="J30" s="2"/>
      <c r="K30" s="2"/>
      <c r="L30" s="2"/>
      <c r="M30" s="2"/>
      <c r="N30" s="2"/>
      <c r="O30" s="2"/>
      <c r="P30" s="2"/>
      <c r="T30" s="2"/>
    </row>
    <row r="31" spans="1:20" ht="14.5">
      <c r="A31" s="2"/>
      <c r="B31" s="2"/>
      <c r="C31" s="2"/>
      <c r="D31" s="272"/>
      <c r="E31" s="272"/>
      <c r="F31" s="272"/>
      <c r="G31" s="272"/>
      <c r="H31" s="2"/>
      <c r="I31" s="2"/>
      <c r="J31" s="2"/>
      <c r="K31" s="2"/>
      <c r="L31" s="2"/>
      <c r="M31" s="2"/>
      <c r="N31" s="2"/>
      <c r="O31" s="2"/>
      <c r="P31" s="2"/>
      <c r="T31" s="2"/>
    </row>
    <row r="32" spans="1:20" ht="14.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T32" s="2"/>
    </row>
    <row r="33" spans="1:20" ht="14.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T33" s="2"/>
    </row>
    <row r="34" spans="1:20" ht="14.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T34" s="2"/>
    </row>
    <row r="35" spans="1:20" ht="14.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T35" s="2"/>
    </row>
    <row r="36" spans="1:20" ht="14.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T36" s="2"/>
    </row>
    <row r="37" spans="1:20" ht="14.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T37" s="2"/>
    </row>
    <row r="38" spans="1:20" ht="14.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T38" s="2"/>
    </row>
    <row r="39" spans="1:20" ht="14.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T39" s="2"/>
    </row>
    <row r="40" spans="1:20" ht="14.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T40" s="2"/>
    </row>
    <row r="41" spans="1:20" ht="14.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T41" s="2"/>
    </row>
    <row r="42" spans="1:20" ht="14.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T42" s="2"/>
    </row>
  </sheetData>
  <pageMargins left="0.7" right="0.7" top="0.75" bottom="0.75" header="0.3" footer="0.3"/>
  <pageSetup orientation="portrait" horizontalDpi="4294967293" verticalDpi="0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high="1" low="1" xr2:uid="{308FBE3B-2AFB-447A-8901-62AAF4B92872}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00C85A"/>
          <x14:colorLow rgb="FFC00000"/>
          <x14:sparklines>
            <x14:sparkline>
              <xm:f>'Retail KPIs'!C26:N26</xm:f>
              <xm:sqref>P26</xm:sqref>
            </x14:sparkline>
            <x14:sparkline>
              <xm:f>'Retail KPIs'!C27:N27</xm:f>
              <xm:sqref>P27</xm:sqref>
            </x14:sparkline>
            <x14:sparkline>
              <xm:f>'Retail KPIs'!C28:N28</xm:f>
              <xm:sqref>P28</xm:sqref>
            </x14:sparkline>
          </x14:sparklines>
        </x14:sparklineGroup>
        <x14:sparklineGroup lineWeight="1.5" displayEmptyCellsAs="gap" high="1" low="1" xr2:uid="{A0939C6E-DAF2-48A6-8F61-63313AE4F66C}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00C85A"/>
          <x14:colorLow rgb="FFD00000"/>
          <x14:sparklines>
            <x14:sparkline>
              <xm:f>'Retail KPIs'!C24:N24</xm:f>
              <xm:sqref>P24</xm:sqref>
            </x14:sparkline>
          </x14:sparklines>
        </x14:sparklineGroup>
        <x14:sparklineGroup type="column" displayEmptyCellsAs="gap" high="1" low="1" displayHidden="1" xr2:uid="{D5000D45-71BC-409E-8B6E-847B0798D699}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00C85A"/>
          <x14:colorLow rgb="FFC00000"/>
          <x14:sparklines>
            <x14:sparkline>
              <xm:f>'Retail KPIs'!C21:N21</xm:f>
              <xm:sqref>P21</xm:sqref>
            </x14:sparkline>
            <x14:sparkline>
              <xm:f>'Retail KPIs'!C22:N22</xm:f>
              <xm:sqref>P23</xm:sqref>
            </x14:sparkline>
          </x14:sparklines>
        </x14:sparklineGroup>
        <x14:sparklineGroup type="column" displayEmptyCellsAs="gap" high="1" low="1" xr2:uid="{F79A5F3D-F7B1-48A3-91F2-3969E1F7083F}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00C85A"/>
          <x14:colorLow rgb="FFC00000"/>
          <x14:sparklines>
            <x14:sparkline>
              <xm:f>'Retail KPIs'!C20:N20</xm:f>
              <xm:sqref>P20</xm:sqref>
            </x14:sparkline>
          </x14:sparklines>
        </x14:sparklineGroup>
        <x14:sparklineGroup type="column" displayEmptyCellsAs="gap" high="1" low="1" xr2:uid="{30F98668-2DD0-420E-BDE8-8C8A9C1CE84A}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00C85A"/>
          <x14:colorLow rgb="FFC00000"/>
          <x14:sparklines>
            <x14:sparkline>
              <xm:f>'Retail KPIs'!C15:N15</xm:f>
              <xm:sqref>P15</xm:sqref>
            </x14:sparkline>
            <x14:sparkline>
              <xm:f>'Retail KPIs'!C16:N16</xm:f>
              <xm:sqref>P16</xm:sqref>
            </x14:sparkline>
            <x14:sparkline>
              <xm:f>'Retail KPIs'!C17:N17</xm:f>
              <xm:sqref>P17</xm:sqref>
            </x14:sparkline>
          </x14:sparklines>
        </x14:sparklineGroup>
        <x14:sparklineGroup lineWeight="1.5" displayEmptyCellsAs="gap" high="1" low="1" xr2:uid="{E35F1E22-DEA0-4D2D-9B60-AB87C1DB220A}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00C85A"/>
          <x14:colorLow rgb="FFD00000"/>
          <x14:sparklines>
            <x14:sparkline>
              <xm:f>'Retail KPIs'!C11:N11</xm:f>
              <xm:sqref>P11</xm:sqref>
            </x14:sparkline>
            <x14:sparkline>
              <xm:f>'Retail KPIs'!C12:N12</xm:f>
              <xm:sqref>P12</xm:sqref>
            </x14:sparkline>
            <x14:sparkline>
              <xm:f>'Retail KPIs'!C13:N13</xm:f>
              <xm:sqref>P13</xm:sqref>
            </x14:sparkline>
          </x14:sparklines>
        </x14:sparklineGroup>
        <x14:sparklineGroup lineWeight="1.5" displayEmptyCellsAs="gap" high="1" low="1" xr2:uid="{A16E0964-DAAA-40A3-B77B-96058E0F78C5}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00C85A"/>
          <x14:colorLow rgb="FFD00000"/>
          <x14:sparklines>
            <x14:sparkline>
              <xm:f>'Retail KPIs'!C7:N7</xm:f>
              <xm:sqref>P7</xm:sqref>
            </x14:sparkline>
            <x14:sparkline>
              <xm:f>'Retail KPIs'!C8:N8</xm:f>
              <xm:sqref>P8</xm:sqref>
            </x14:sparkline>
          </x14:sparklines>
        </x14:sparklineGroup>
        <x14:sparklineGroup type="column" displayEmptyCellsAs="gap" high="1" low="1" xr2:uid="{CA512C40-E1DC-48AF-9933-4CF53766AF7E}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00C85A"/>
          <x14:sparklines>
            <x14:sparkline>
              <xm:f>'Retail KPIs'!C9:N9</xm:f>
              <xm:sqref>P9</xm:sqref>
            </x14:sparkline>
          </x14:sparklines>
        </x14:sparklineGroup>
      </x14:sparklineGroup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FD05C-158D-442D-8F5C-243FCB4B4FE5}">
  <sheetPr>
    <tabColor rgb="FF0070C0"/>
  </sheetPr>
  <dimension ref="A1:T61"/>
  <sheetViews>
    <sheetView zoomScale="115" zoomScaleNormal="115" workbookViewId="0">
      <selection activeCell="C22" sqref="C22"/>
    </sheetView>
  </sheetViews>
  <sheetFormatPr defaultColWidth="0" defaultRowHeight="15" customHeight="1" zeroHeight="1"/>
  <cols>
    <col min="1" max="1" width="4.1796875" customWidth="1"/>
    <col min="2" max="2" width="28.81640625" customWidth="1"/>
    <col min="3" max="3" width="14.7265625" bestFit="1" customWidth="1"/>
    <col min="4" max="6" width="12.1796875" customWidth="1"/>
    <col min="7" max="7" width="4.1796875" customWidth="1"/>
    <col min="8" max="8" width="16" customWidth="1"/>
    <col min="9" max="9" width="3.26953125" customWidth="1"/>
    <col min="10" max="13" width="12.1796875" customWidth="1"/>
    <col min="14" max="14" width="6.7265625" customWidth="1"/>
    <col min="15" max="15" width="12.1796875" hidden="1" customWidth="1"/>
    <col min="16" max="16" width="3.54296875" style="2" hidden="1" customWidth="1"/>
    <col min="17" max="18" width="12.453125" style="2" hidden="1" customWidth="1"/>
    <col min="19" max="19" width="3.26953125" hidden="1" customWidth="1"/>
    <col min="20" max="20" width="3.26953125" hidden="1"/>
  </cols>
  <sheetData>
    <row r="1" spans="1:19" ht="14.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S1" s="2"/>
    </row>
    <row r="2" spans="1:19" ht="14.5">
      <c r="A2" s="2"/>
      <c r="B2" s="2"/>
      <c r="C2" s="2"/>
      <c r="D2" s="21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S2" s="2"/>
    </row>
    <row r="3" spans="1:19" ht="14.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S3" s="2"/>
    </row>
    <row r="4" spans="1:19" ht="18.5">
      <c r="A4" s="2"/>
      <c r="B4" s="251" t="s">
        <v>218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S4" s="2"/>
    </row>
    <row r="5" spans="1:19" ht="14.5">
      <c r="A5" s="2"/>
      <c r="B5" s="23"/>
      <c r="C5" s="20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S5" s="2"/>
    </row>
    <row r="6" spans="1:19" ht="14.5">
      <c r="A6" s="2"/>
      <c r="B6" s="29" t="s">
        <v>219</v>
      </c>
      <c r="C6" s="51" t="s">
        <v>220</v>
      </c>
      <c r="D6" s="51" t="s">
        <v>221</v>
      </c>
      <c r="E6" s="51" t="s">
        <v>222</v>
      </c>
      <c r="F6" s="51" t="s">
        <v>223</v>
      </c>
      <c r="G6" s="2"/>
      <c r="H6" s="51" t="s">
        <v>66</v>
      </c>
      <c r="I6" s="2"/>
      <c r="J6" s="2"/>
      <c r="K6" s="2"/>
      <c r="L6" s="2"/>
      <c r="M6" s="2"/>
      <c r="N6" s="2"/>
      <c r="O6" s="2"/>
      <c r="S6" s="2"/>
    </row>
    <row r="7" spans="1:19" ht="14.5">
      <c r="A7" s="2"/>
      <c r="B7" s="45" t="s">
        <v>22</v>
      </c>
      <c r="C7" s="273">
        <f>SUM(C8:C9)</f>
        <v>250000</v>
      </c>
      <c r="D7" s="273">
        <f>SUM(D8:D9)</f>
        <v>335000</v>
      </c>
      <c r="E7" s="273">
        <f>SUM(E8:E9)</f>
        <v>385000</v>
      </c>
      <c r="F7" s="273">
        <f>SUM(F8:F9)</f>
        <v>435000</v>
      </c>
      <c r="G7" s="2"/>
      <c r="H7" s="2"/>
      <c r="I7" s="2"/>
      <c r="J7" s="2"/>
      <c r="K7" s="2"/>
      <c r="L7" s="2"/>
      <c r="M7" s="2"/>
      <c r="N7" s="2"/>
      <c r="O7" s="2"/>
      <c r="S7" s="2"/>
    </row>
    <row r="8" spans="1:19" ht="14.5">
      <c r="A8" s="2"/>
      <c r="B8" s="252" t="s">
        <v>224</v>
      </c>
      <c r="C8" s="274">
        <v>250000</v>
      </c>
      <c r="D8" s="274">
        <v>300000</v>
      </c>
      <c r="E8" s="274">
        <v>350000</v>
      </c>
      <c r="F8" s="274">
        <v>400000</v>
      </c>
      <c r="G8" s="2"/>
      <c r="H8" s="2"/>
      <c r="I8" s="2"/>
      <c r="J8" s="2"/>
      <c r="K8" s="2"/>
      <c r="L8" s="2"/>
      <c r="M8" s="2"/>
      <c r="N8" s="2"/>
      <c r="O8" s="2"/>
      <c r="S8" s="2"/>
    </row>
    <row r="9" spans="1:19" ht="14.5">
      <c r="A9" s="2"/>
      <c r="B9" s="252" t="s">
        <v>225</v>
      </c>
      <c r="C9" s="274">
        <v>0</v>
      </c>
      <c r="D9" s="274">
        <v>35000</v>
      </c>
      <c r="E9" s="274">
        <v>35000</v>
      </c>
      <c r="F9" s="274">
        <v>35000</v>
      </c>
      <c r="G9" s="2"/>
      <c r="H9" s="2"/>
      <c r="I9" s="2"/>
      <c r="J9" s="2"/>
      <c r="K9" s="2"/>
      <c r="L9" s="2"/>
      <c r="M9" s="2"/>
      <c r="N9" s="2"/>
      <c r="O9" s="2"/>
      <c r="S9" s="2"/>
    </row>
    <row r="10" spans="1:19" ht="14.5">
      <c r="A10" s="2"/>
      <c r="B10" s="252"/>
      <c r="C10" s="274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S10" s="2"/>
    </row>
    <row r="11" spans="1:19" ht="14.5">
      <c r="A11" s="2"/>
      <c r="B11" s="45" t="s">
        <v>226</v>
      </c>
      <c r="C11" s="273">
        <f>SUM(C12:C13)</f>
        <v>38000</v>
      </c>
      <c r="D11" s="273">
        <f>SUM(D12:D13)</f>
        <v>31425</v>
      </c>
      <c r="E11" s="273">
        <f>SUM(E12:E13)</f>
        <v>44000</v>
      </c>
      <c r="F11" s="273">
        <f>SUM(F12:F13)</f>
        <v>55625</v>
      </c>
      <c r="G11" s="2"/>
      <c r="H11" s="2"/>
      <c r="I11" s="2"/>
      <c r="J11" s="2"/>
      <c r="K11" s="2"/>
      <c r="L11" s="2"/>
      <c r="M11" s="2"/>
      <c r="N11" s="2"/>
      <c r="O11" s="2"/>
      <c r="S11" s="2"/>
    </row>
    <row r="12" spans="1:19" ht="14.5">
      <c r="A12" s="2"/>
      <c r="B12" s="252" t="s">
        <v>227</v>
      </c>
      <c r="C12" s="275">
        <f>(C23*C22)-C17</f>
        <v>32000</v>
      </c>
      <c r="D12" s="275">
        <f t="shared" ref="D12:F12" si="0">(D23*D22)-D17</f>
        <v>24600</v>
      </c>
      <c r="E12" s="275">
        <f t="shared" si="0"/>
        <v>36300</v>
      </c>
      <c r="F12" s="275">
        <f t="shared" si="0"/>
        <v>47000</v>
      </c>
      <c r="G12" s="2"/>
      <c r="H12" s="2"/>
      <c r="I12" s="2"/>
      <c r="J12" s="2"/>
      <c r="K12" s="2"/>
      <c r="L12" s="2"/>
      <c r="M12" s="2"/>
      <c r="N12" s="2"/>
      <c r="O12" s="2"/>
      <c r="S12" s="2"/>
    </row>
    <row r="13" spans="1:19" ht="14.5">
      <c r="A13" s="2"/>
      <c r="B13" s="252" t="s">
        <v>228</v>
      </c>
      <c r="C13" s="275">
        <f>+C24*C25</f>
        <v>6000</v>
      </c>
      <c r="D13" s="275">
        <f t="shared" ref="D13:F13" si="1">+D24*D25</f>
        <v>6825</v>
      </c>
      <c r="E13" s="275">
        <f t="shared" si="1"/>
        <v>7700</v>
      </c>
      <c r="F13" s="275">
        <f t="shared" si="1"/>
        <v>8625</v>
      </c>
      <c r="G13" s="2"/>
      <c r="H13" s="2"/>
      <c r="I13" s="2"/>
      <c r="J13" s="2"/>
      <c r="K13" s="2"/>
      <c r="L13" s="2"/>
      <c r="M13" s="2"/>
      <c r="N13" s="2"/>
      <c r="O13" s="2"/>
      <c r="S13" s="2"/>
    </row>
    <row r="14" spans="1:19" ht="14.5">
      <c r="A14" s="2"/>
      <c r="B14" s="45" t="s">
        <v>229</v>
      </c>
      <c r="C14" s="276">
        <f>+C11/C7</f>
        <v>0.152</v>
      </c>
      <c r="D14" s="276">
        <f t="shared" ref="D14:F14" si="2">+D11/D7</f>
        <v>9.3805970149253737E-2</v>
      </c>
      <c r="E14" s="276">
        <f t="shared" si="2"/>
        <v>0.11428571428571428</v>
      </c>
      <c r="F14" s="276">
        <f t="shared" si="2"/>
        <v>0.1278735632183908</v>
      </c>
      <c r="G14" s="2"/>
      <c r="H14" s="2"/>
      <c r="I14" s="2"/>
      <c r="J14" s="2"/>
      <c r="K14" s="2"/>
      <c r="L14" s="2"/>
      <c r="M14" s="2"/>
      <c r="N14" s="2"/>
      <c r="O14" s="2"/>
      <c r="S14" s="2"/>
    </row>
    <row r="15" spans="1:19" ht="14.5">
      <c r="A15" s="2"/>
      <c r="B15" s="252"/>
      <c r="C15" s="2"/>
      <c r="D15" s="2"/>
      <c r="E15" s="2"/>
      <c r="F15" s="2"/>
      <c r="G15" s="2"/>
      <c r="I15" s="2"/>
      <c r="J15" s="2"/>
      <c r="K15" s="2"/>
      <c r="L15" s="2"/>
      <c r="M15" s="2"/>
      <c r="N15" s="2"/>
      <c r="O15" s="2"/>
      <c r="S15" s="2"/>
    </row>
    <row r="16" spans="1:19" ht="14.5">
      <c r="A16" s="2"/>
      <c r="B16" s="45" t="s">
        <v>230</v>
      </c>
      <c r="C16" s="273">
        <f>SUM(C17:C18)</f>
        <v>37000</v>
      </c>
      <c r="D16" s="273">
        <f>SUM(D17:D18)</f>
        <v>62000</v>
      </c>
      <c r="E16" s="273">
        <f>SUM(E17:E18)</f>
        <v>52000</v>
      </c>
      <c r="F16" s="273">
        <f>SUM(F17:F18)</f>
        <v>37000</v>
      </c>
      <c r="G16" s="2"/>
      <c r="H16" s="2"/>
      <c r="I16" s="2"/>
      <c r="J16" s="405" t="s">
        <v>231</v>
      </c>
      <c r="K16" s="405"/>
      <c r="L16" s="405" t="s">
        <v>232</v>
      </c>
      <c r="M16" s="405"/>
      <c r="N16" s="405"/>
      <c r="O16" s="405"/>
      <c r="S16" s="2"/>
    </row>
    <row r="17" spans="1:19" ht="14.5">
      <c r="A17" s="2"/>
      <c r="B17" s="252" t="s">
        <v>227</v>
      </c>
      <c r="C17" s="274">
        <v>25000</v>
      </c>
      <c r="D17" s="277">
        <v>37000</v>
      </c>
      <c r="E17" s="277">
        <v>30000</v>
      </c>
      <c r="F17" s="277">
        <v>25000</v>
      </c>
      <c r="G17" s="2"/>
      <c r="H17" s="2"/>
      <c r="I17" s="2"/>
      <c r="J17" s="424" t="str">
        <f>CONCATENATE(ROUND(C16/D9,2)," Years")</f>
        <v>1.06 Years</v>
      </c>
      <c r="K17" s="424"/>
      <c r="L17" s="424" t="str">
        <f>CONCATENATE(ROUND((SUM(C9:F9)-C16)/C16,2),"x")</f>
        <v>1.84x</v>
      </c>
      <c r="M17" s="424"/>
      <c r="N17" s="424"/>
      <c r="O17" s="424"/>
      <c r="S17" s="2"/>
    </row>
    <row r="18" spans="1:19" ht="14.5">
      <c r="A18" s="2"/>
      <c r="B18" s="252" t="s">
        <v>233</v>
      </c>
      <c r="C18" s="274">
        <v>12000</v>
      </c>
      <c r="D18" s="277">
        <v>25000</v>
      </c>
      <c r="E18" s="277">
        <v>22000</v>
      </c>
      <c r="F18" s="277">
        <v>12000</v>
      </c>
      <c r="G18" s="2"/>
      <c r="H18" s="2"/>
      <c r="I18" s="2"/>
      <c r="J18" s="424"/>
      <c r="K18" s="424"/>
      <c r="L18" s="424"/>
      <c r="M18" s="424"/>
      <c r="N18" s="424"/>
      <c r="O18" s="424"/>
      <c r="S18" s="2"/>
    </row>
    <row r="19" spans="1:19" ht="14.5">
      <c r="A19" s="2"/>
      <c r="B19" s="252"/>
      <c r="C19" s="2"/>
      <c r="D19" s="2"/>
      <c r="E19" s="2"/>
      <c r="F19" s="2"/>
      <c r="G19" s="2"/>
      <c r="H19" s="2"/>
      <c r="I19" s="2"/>
      <c r="J19" s="424"/>
      <c r="K19" s="424"/>
      <c r="L19" s="424"/>
      <c r="M19" s="424"/>
      <c r="N19" s="424"/>
      <c r="O19" s="424"/>
      <c r="S19" s="2"/>
    </row>
    <row r="20" spans="1:19" ht="14.5">
      <c r="A20" s="2"/>
      <c r="B20" s="45" t="s">
        <v>234</v>
      </c>
      <c r="C20" s="273"/>
      <c r="D20" s="273"/>
      <c r="E20" s="273"/>
      <c r="F20" s="273"/>
      <c r="G20" s="2"/>
      <c r="H20" s="2"/>
      <c r="I20" s="2"/>
      <c r="J20" s="2"/>
      <c r="K20" s="2"/>
      <c r="L20" s="2"/>
      <c r="M20" s="2"/>
      <c r="N20" s="2"/>
      <c r="O20" s="2"/>
      <c r="S20" s="2"/>
    </row>
    <row r="21" spans="1:19" ht="14.5">
      <c r="A21" s="2"/>
      <c r="B21" s="252" t="s">
        <v>235</v>
      </c>
      <c r="C21" s="248">
        <v>10</v>
      </c>
      <c r="D21" s="248">
        <v>11</v>
      </c>
      <c r="E21" s="248">
        <v>12</v>
      </c>
      <c r="F21" s="248">
        <v>13</v>
      </c>
      <c r="G21" s="2"/>
      <c r="H21" s="2"/>
      <c r="I21" s="2"/>
      <c r="J21" s="405" t="s">
        <v>236</v>
      </c>
      <c r="K21" s="405"/>
      <c r="L21" s="405" t="s">
        <v>237</v>
      </c>
      <c r="M21" s="405"/>
      <c r="N21" s="2"/>
      <c r="O21" s="2"/>
      <c r="S21" s="2"/>
    </row>
    <row r="22" spans="1:19" ht="15" customHeight="1">
      <c r="A22" s="2"/>
      <c r="B22" s="252" t="s">
        <v>238</v>
      </c>
      <c r="C22" s="274">
        <v>150</v>
      </c>
      <c r="D22" s="274">
        <v>160</v>
      </c>
      <c r="E22" s="274">
        <v>170</v>
      </c>
      <c r="F22" s="274">
        <v>180</v>
      </c>
      <c r="G22" s="2"/>
      <c r="H22" s="2"/>
      <c r="I22" s="2"/>
      <c r="J22" s="422">
        <f>+C11/C21</f>
        <v>3800</v>
      </c>
      <c r="K22" s="422"/>
      <c r="L22" s="423">
        <f>+C25/(C23+C25)</f>
        <v>0.13636363636363635</v>
      </c>
      <c r="M22" s="423"/>
      <c r="N22" s="2"/>
      <c r="O22" s="2"/>
      <c r="S22" s="2"/>
    </row>
    <row r="23" spans="1:19" ht="15" customHeight="1">
      <c r="A23" s="2"/>
      <c r="B23" s="252" t="s">
        <v>239</v>
      </c>
      <c r="C23" s="248">
        <v>380</v>
      </c>
      <c r="D23" s="248">
        <v>385</v>
      </c>
      <c r="E23" s="248">
        <v>390</v>
      </c>
      <c r="F23" s="248">
        <v>400</v>
      </c>
      <c r="G23" s="2"/>
      <c r="H23" s="2"/>
      <c r="I23" s="2"/>
      <c r="J23" s="422"/>
      <c r="K23" s="422"/>
      <c r="L23" s="423"/>
      <c r="M23" s="423"/>
      <c r="N23" s="2"/>
      <c r="O23" s="2"/>
      <c r="S23" s="2"/>
    </row>
    <row r="24" spans="1:19" ht="15" customHeight="1">
      <c r="A24" s="2"/>
      <c r="B24" s="252" t="s">
        <v>240</v>
      </c>
      <c r="C24" s="274">
        <v>100</v>
      </c>
      <c r="D24" s="274">
        <v>105</v>
      </c>
      <c r="E24" s="274">
        <v>110</v>
      </c>
      <c r="F24" s="274">
        <v>115</v>
      </c>
      <c r="G24" s="2"/>
      <c r="H24" s="2"/>
      <c r="I24" s="2"/>
      <c r="J24" s="422"/>
      <c r="K24" s="422"/>
      <c r="L24" s="423"/>
      <c r="M24" s="423"/>
      <c r="N24" s="2"/>
      <c r="O24" s="2"/>
      <c r="S24" s="2"/>
    </row>
    <row r="25" spans="1:19" ht="14.5">
      <c r="A25" s="2"/>
      <c r="B25" s="252" t="s">
        <v>241</v>
      </c>
      <c r="C25" s="248">
        <v>60</v>
      </c>
      <c r="D25" s="248">
        <v>65</v>
      </c>
      <c r="E25" s="248">
        <v>70</v>
      </c>
      <c r="F25" s="248">
        <v>75</v>
      </c>
      <c r="G25" s="2"/>
      <c r="H25" s="2"/>
      <c r="I25" s="2"/>
      <c r="J25" s="2"/>
      <c r="K25" s="2"/>
      <c r="L25" s="2"/>
      <c r="M25" s="2"/>
      <c r="N25" s="2"/>
      <c r="O25" s="2"/>
      <c r="S25" s="2"/>
    </row>
    <row r="26" spans="1:19" ht="14.5">
      <c r="A26" s="2"/>
      <c r="B26" s="25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S26" s="2"/>
    </row>
    <row r="27" spans="1:19" ht="14.5">
      <c r="A27" s="2"/>
      <c r="B27" s="25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S27" s="2"/>
    </row>
    <row r="28" spans="1:19" ht="14.5">
      <c r="A28" s="2"/>
      <c r="B28" s="25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S28" s="2"/>
    </row>
    <row r="29" spans="1:19" ht="14.5" hidden="1">
      <c r="A29" s="2"/>
      <c r="B29" s="25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S29" s="2"/>
    </row>
    <row r="30" spans="1:19" ht="14.5" hidden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S30" s="2"/>
    </row>
    <row r="31" spans="1:19" ht="14.5" hidden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S31" s="2"/>
    </row>
    <row r="32" spans="1:19" ht="14.5" hidden="1">
      <c r="A32" s="2"/>
      <c r="B32" s="25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S32" s="2"/>
    </row>
    <row r="33" spans="1:19" ht="14.5" hidden="1">
      <c r="A33" s="2"/>
      <c r="B33" s="25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S33" s="2"/>
    </row>
    <row r="34" spans="1:19" ht="14.5" hidden="1">
      <c r="A34" s="2"/>
      <c r="B34" s="25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S34" s="2"/>
    </row>
    <row r="35" spans="1:19" ht="14.5" hidden="1">
      <c r="A35" s="2"/>
      <c r="B35" s="25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S35" s="2"/>
    </row>
    <row r="36" spans="1:19" ht="33.75" hidden="1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S36" s="2"/>
    </row>
    <row r="37" spans="1:19" ht="15" hidden="1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S37" s="2"/>
    </row>
    <row r="38" spans="1:19" ht="15" hidden="1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S38" s="2"/>
    </row>
    <row r="39" spans="1:19" ht="15" hidden="1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S39" s="2"/>
    </row>
    <row r="40" spans="1:19" ht="15" hidden="1" customHeight="1">
      <c r="A40" s="2"/>
      <c r="B40" s="2"/>
      <c r="C40" s="2"/>
      <c r="D40" s="2"/>
      <c r="E40" s="2"/>
      <c r="F40" s="263"/>
      <c r="G40" s="263"/>
      <c r="H40" s="264"/>
      <c r="I40" s="264"/>
      <c r="J40" s="263"/>
      <c r="K40" s="263"/>
      <c r="L40" s="264"/>
      <c r="M40" s="264"/>
      <c r="N40" s="266"/>
      <c r="O40" s="266"/>
      <c r="S40" s="2"/>
    </row>
    <row r="41" spans="1:19" ht="15" hidden="1" customHeight="1">
      <c r="A41" s="2"/>
      <c r="B41" s="263"/>
      <c r="C41" s="264"/>
      <c r="D41" s="263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S41" s="2"/>
    </row>
    <row r="42" spans="1:19" ht="15" hidden="1" customHeight="1">
      <c r="A42" s="2"/>
      <c r="B42" s="263"/>
      <c r="C42" s="264"/>
      <c r="D42" s="263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S42" s="2"/>
    </row>
    <row r="43" spans="1:19" ht="15" hidden="1" customHeight="1">
      <c r="A43" s="2"/>
      <c r="B43" s="263"/>
      <c r="C43" s="264"/>
      <c r="D43" s="263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S43" s="2"/>
    </row>
    <row r="44" spans="1:19" ht="15" hidden="1" customHeight="1">
      <c r="A44" s="2"/>
      <c r="B44" s="263"/>
      <c r="C44" s="264"/>
      <c r="D44" s="263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S44" s="2"/>
    </row>
    <row r="45" spans="1:19" ht="15" hidden="1" customHeight="1">
      <c r="A45" s="2"/>
      <c r="B45" s="263"/>
      <c r="C45" s="264"/>
      <c r="D45" s="263"/>
      <c r="E45" s="263"/>
      <c r="F45" s="264"/>
      <c r="G45" s="264"/>
      <c r="H45" s="266"/>
      <c r="I45" s="266"/>
      <c r="J45" s="2"/>
      <c r="K45" s="2"/>
      <c r="L45" s="2"/>
      <c r="M45" s="2"/>
      <c r="N45" s="2"/>
      <c r="O45" s="2"/>
      <c r="S45" s="2"/>
    </row>
    <row r="46" spans="1:19" ht="15" hidden="1" customHeight="1">
      <c r="A46" s="2"/>
      <c r="B46" s="263"/>
      <c r="C46" s="264"/>
      <c r="D46" s="263"/>
      <c r="E46" s="263"/>
      <c r="F46" s="2"/>
      <c r="G46" s="2"/>
      <c r="H46" s="2"/>
      <c r="I46" s="2"/>
      <c r="J46" s="2"/>
      <c r="K46" s="2"/>
      <c r="L46" s="2"/>
      <c r="M46" s="2"/>
      <c r="N46" s="2"/>
      <c r="O46" s="2"/>
      <c r="S46" s="2"/>
    </row>
    <row r="47" spans="1:19" ht="15" hidden="1" customHeight="1">
      <c r="A47" s="2"/>
      <c r="B47" s="263"/>
      <c r="C47" s="264"/>
      <c r="D47" s="263"/>
      <c r="E47" s="263"/>
      <c r="F47" s="2"/>
      <c r="G47" s="2"/>
      <c r="H47" s="2"/>
      <c r="I47" s="2"/>
      <c r="J47" s="2"/>
      <c r="K47" s="2"/>
      <c r="L47" s="2"/>
      <c r="M47" s="2"/>
      <c r="N47" s="2"/>
      <c r="O47" s="2"/>
      <c r="S47" s="2"/>
    </row>
    <row r="48" spans="1:19" ht="15" hidden="1" customHeight="1">
      <c r="A48" s="2"/>
      <c r="B48" s="263"/>
      <c r="C48" s="264"/>
      <c r="D48" s="263"/>
      <c r="E48" s="263"/>
      <c r="F48" s="2"/>
      <c r="G48" s="2"/>
      <c r="H48" s="2"/>
      <c r="I48" s="2"/>
      <c r="J48" s="2"/>
      <c r="K48" s="2"/>
      <c r="L48" s="2"/>
      <c r="M48" s="2"/>
      <c r="N48" s="2"/>
      <c r="O48" s="2"/>
      <c r="S48" s="2"/>
    </row>
    <row r="49" spans="1:19" ht="15" hidden="1" customHeight="1">
      <c r="A49" s="2"/>
      <c r="B49" s="263"/>
      <c r="C49" s="264"/>
      <c r="D49" s="263"/>
      <c r="E49" s="263"/>
      <c r="F49" s="2"/>
      <c r="G49" s="2"/>
      <c r="H49" s="2"/>
      <c r="I49" s="2"/>
      <c r="J49" s="2"/>
      <c r="K49" s="2"/>
      <c r="L49" s="2"/>
      <c r="M49" s="2"/>
      <c r="N49" s="2"/>
      <c r="O49" s="2"/>
      <c r="S49" s="2"/>
    </row>
    <row r="50" spans="1:19" ht="15" hidden="1" customHeight="1">
      <c r="A50" s="2"/>
      <c r="B50" s="263"/>
      <c r="C50" s="264"/>
      <c r="D50" s="263"/>
      <c r="E50" s="263"/>
      <c r="F50" s="264"/>
      <c r="G50" s="264"/>
      <c r="H50" s="266"/>
      <c r="I50" s="266"/>
      <c r="J50" s="2"/>
      <c r="K50" s="2"/>
      <c r="L50" s="2"/>
      <c r="M50" s="2"/>
      <c r="N50" s="2"/>
      <c r="O50" s="2"/>
      <c r="S50" s="2"/>
    </row>
    <row r="51" spans="1:19" ht="15" hidden="1" customHeight="1">
      <c r="A51" s="2"/>
      <c r="B51" s="2"/>
      <c r="C51" s="263"/>
      <c r="D51" s="2"/>
      <c r="E51" s="2"/>
      <c r="F51" s="2"/>
      <c r="G51" s="2"/>
      <c r="H51" s="2"/>
      <c r="I51" s="2"/>
      <c r="J51" s="2"/>
      <c r="K51" s="266"/>
      <c r="L51" s="2"/>
      <c r="M51" s="2"/>
      <c r="N51" s="2"/>
      <c r="O51" s="2"/>
      <c r="S51" s="2"/>
    </row>
    <row r="52" spans="1:19" ht="15" hidden="1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66"/>
      <c r="L52" s="2"/>
      <c r="M52" s="2"/>
      <c r="N52" s="2"/>
      <c r="O52" s="2"/>
      <c r="S52" s="2"/>
    </row>
    <row r="53" spans="1:19" ht="15" hidden="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66"/>
      <c r="L53" s="2"/>
      <c r="M53" s="2"/>
      <c r="N53" s="2"/>
      <c r="O53" s="2"/>
      <c r="S53" s="2"/>
    </row>
    <row r="54" spans="1:19" ht="15" hidden="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66"/>
      <c r="L54" s="2"/>
      <c r="M54" s="2"/>
      <c r="N54" s="2"/>
      <c r="O54" s="2"/>
      <c r="S54" s="2"/>
    </row>
    <row r="55" spans="1:19" ht="15" hidden="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66"/>
      <c r="L55" s="2"/>
      <c r="M55" s="2"/>
      <c r="N55" s="2"/>
      <c r="O55" s="2"/>
      <c r="S55" s="2"/>
    </row>
    <row r="56" spans="1:19" ht="14.5" hidden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S56" s="2"/>
    </row>
    <row r="57" spans="1:19" ht="14.5" hidden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S57" s="2"/>
    </row>
    <row r="58" spans="1:19" ht="14.5" hidden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S58" s="2"/>
    </row>
    <row r="59" spans="1:19" ht="14.5" hidden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S59" s="2"/>
    </row>
    <row r="60" spans="1:19" ht="14.5" hidden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S60" s="2"/>
    </row>
    <row r="61" spans="1:19" ht="14.5" hidden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S61" s="2"/>
    </row>
  </sheetData>
  <mergeCells count="10">
    <mergeCell ref="J22:K24"/>
    <mergeCell ref="L22:M24"/>
    <mergeCell ref="J16:K16"/>
    <mergeCell ref="L16:M16"/>
    <mergeCell ref="N16:O16"/>
    <mergeCell ref="J17:K19"/>
    <mergeCell ref="L17:M19"/>
    <mergeCell ref="N17:O19"/>
    <mergeCell ref="J21:K21"/>
    <mergeCell ref="L21:M21"/>
  </mergeCells>
  <pageMargins left="0.7" right="0.7" top="0.75" bottom="0.75" header="0.3" footer="0.3"/>
  <pageSetup orientation="portrait" horizontalDpi="4294967293" verticalDpi="0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lineWeight="1.5" displayEmptyCellsAs="gap" xr2:uid="{D2F02B65-5B7B-4940-A8E2-59928CE40AEB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'Engineering KPIs'!C7:F7</xm:f>
              <xm:sqref>H7</xm:sqref>
            </x14:sparkline>
          </x14:sparklines>
        </x14:sparklineGroup>
        <x14:sparklineGroup lineWeight="1.5" displayEmptyCellsAs="gap" xr2:uid="{D72206F7-2C65-4117-A9F2-7837A82B92A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'Engineering KPIs'!C8:F8</xm:f>
              <xm:sqref>H8</xm:sqref>
            </x14:sparkline>
          </x14:sparklines>
        </x14:sparklineGroup>
        <x14:sparklineGroup lineWeight="1.5" displayEmptyCellsAs="gap" xr2:uid="{F60D6E08-B228-4658-8A53-95F1326B88F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'Engineering KPIs'!C9:F9</xm:f>
              <xm:sqref>H9</xm:sqref>
            </x14:sparkline>
          </x14:sparklines>
        </x14:sparklineGroup>
        <x14:sparklineGroup manualMin="0" type="column" displayEmptyCellsAs="gap" high="1" low="1" minAxisType="custom" xr2:uid="{46CC1527-DEB9-462F-AA2F-845E7AA02A9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C00000"/>
          <x14:colorLow theme="9"/>
          <x14:sparklines>
            <x14:sparkline>
              <xm:f>'Engineering KPIs'!C11:F11</xm:f>
              <xm:sqref>H11</xm:sqref>
            </x14:sparkline>
            <x14:sparkline>
              <xm:f>'Engineering KPIs'!C12:F12</xm:f>
              <xm:sqref>H12</xm:sqref>
            </x14:sparkline>
            <x14:sparkline>
              <xm:f>'Engineering KPIs'!C13:F13</xm:f>
              <xm:sqref>H13</xm:sqref>
            </x14:sparkline>
            <x14:sparkline>
              <xm:f>'Engineering KPIs'!C14:F14</xm:f>
              <xm:sqref>H14</xm:sqref>
            </x14:sparkline>
          </x14:sparklines>
        </x14:sparklineGroup>
        <x14:sparklineGroup lineWeight="1.5" displayEmptyCellsAs="gap" xr2:uid="{87B97651-27E4-49D2-81CD-F1FA5E9761D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'Engineering KPIs'!C22:F22</xm:f>
              <xm:sqref>H22</xm:sqref>
            </x14:sparkline>
            <x14:sparkline>
              <xm:f>'Engineering KPIs'!C23:F23</xm:f>
              <xm:sqref>H23</xm:sqref>
            </x14:sparkline>
            <x14:sparkline>
              <xm:f>'Engineering KPIs'!C24:F24</xm:f>
              <xm:sqref>H24</xm:sqref>
            </x14:sparkline>
            <x14:sparkline>
              <xm:f>'Engineering KPIs'!C25:F25</xm:f>
              <xm:sqref>H25</xm:sqref>
            </x14:sparkline>
          </x14:sparklines>
        </x14:sparklineGroup>
        <x14:sparklineGroup lineWeight="1.5" displayEmptyCellsAs="gap" xr2:uid="{39BF1A03-E8A9-4E0E-BBEE-29EE1AF748A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'Engineering KPIs'!C21:F21</xm:f>
              <xm:sqref>H21</xm:sqref>
            </x14:sparkline>
          </x14:sparklines>
        </x14:sparklineGroup>
      </x14:sparklineGroup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A9AA5-BA0C-45B2-AAF5-743E6B8D0A08}">
  <sheetPr>
    <tabColor rgb="FF0070C0"/>
  </sheetPr>
  <dimension ref="A1:T34"/>
  <sheetViews>
    <sheetView zoomScaleNormal="100" workbookViewId="0">
      <selection activeCell="F18" sqref="F18"/>
    </sheetView>
  </sheetViews>
  <sheetFormatPr defaultColWidth="0" defaultRowHeight="15" customHeight="1" zeroHeight="1"/>
  <cols>
    <col min="1" max="1" width="4.1796875" customWidth="1"/>
    <col min="2" max="2" width="34.453125" bestFit="1" customWidth="1"/>
    <col min="3" max="13" width="11.1796875" customWidth="1"/>
    <col min="14" max="14" width="15" bestFit="1" customWidth="1"/>
    <col min="15" max="15" width="15" customWidth="1"/>
    <col min="16" max="16" width="18.7265625" customWidth="1"/>
    <col min="17" max="17" width="9.81640625" style="2" customWidth="1"/>
    <col min="18" max="19" width="12.453125" style="2" hidden="1" customWidth="1"/>
    <col min="20" max="20" width="3.26953125" hidden="1" customWidth="1"/>
  </cols>
  <sheetData>
    <row r="1" spans="1:20" ht="14.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T1" s="2"/>
    </row>
    <row r="2" spans="1:20" ht="14.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T2" s="2"/>
    </row>
    <row r="3" spans="1:20" ht="14.5">
      <c r="A3" s="2"/>
      <c r="B3" s="2"/>
      <c r="C3" s="2"/>
      <c r="D3" s="2"/>
      <c r="E3" s="21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T3" s="2"/>
    </row>
    <row r="4" spans="1:20" ht="18.5">
      <c r="A4" s="2"/>
      <c r="B4" s="251" t="s">
        <v>242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T4" s="2"/>
    </row>
    <row r="5" spans="1:20" ht="14.5">
      <c r="A5" s="2"/>
      <c r="B5" s="23"/>
      <c r="C5" s="23" t="s">
        <v>39</v>
      </c>
      <c r="D5" s="23" t="s">
        <v>40</v>
      </c>
      <c r="E5" s="23" t="s">
        <v>41</v>
      </c>
      <c r="F5" s="23" t="s">
        <v>42</v>
      </c>
      <c r="G5" s="23" t="s">
        <v>43</v>
      </c>
      <c r="H5" s="23" t="s">
        <v>44</v>
      </c>
      <c r="I5" s="23" t="s">
        <v>45</v>
      </c>
      <c r="J5" s="23" t="s">
        <v>46</v>
      </c>
      <c r="K5" s="23" t="s">
        <v>47</v>
      </c>
      <c r="L5" s="23" t="s">
        <v>48</v>
      </c>
      <c r="M5" s="23" t="s">
        <v>49</v>
      </c>
      <c r="N5" s="23" t="s">
        <v>50</v>
      </c>
      <c r="O5" s="23" t="s">
        <v>150</v>
      </c>
      <c r="P5" s="23" t="s">
        <v>66</v>
      </c>
      <c r="T5" s="2"/>
    </row>
    <row r="6" spans="1:20" ht="14.5">
      <c r="A6" s="2"/>
      <c r="B6" s="29" t="s">
        <v>243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2"/>
      <c r="T6" s="2"/>
    </row>
    <row r="7" spans="1:20" ht="14.5">
      <c r="A7" s="2"/>
      <c r="B7" s="252" t="s">
        <v>244</v>
      </c>
      <c r="C7" s="278">
        <v>92211</v>
      </c>
      <c r="D7" s="278">
        <v>92705</v>
      </c>
      <c r="E7" s="278">
        <v>89867</v>
      </c>
      <c r="F7" s="278">
        <v>80435</v>
      </c>
      <c r="G7" s="278">
        <v>80629</v>
      </c>
      <c r="H7" s="278">
        <v>99159</v>
      </c>
      <c r="I7" s="278">
        <v>81806</v>
      </c>
      <c r="J7" s="278">
        <v>89826</v>
      </c>
      <c r="K7" s="278">
        <v>83644</v>
      </c>
      <c r="L7" s="278">
        <v>93683</v>
      </c>
      <c r="M7" s="278">
        <v>81934</v>
      </c>
      <c r="N7" s="278">
        <v>89345</v>
      </c>
      <c r="O7" s="279">
        <f>N7</f>
        <v>89345</v>
      </c>
      <c r="P7" s="2"/>
      <c r="T7" s="2"/>
    </row>
    <row r="8" spans="1:20" ht="14.5">
      <c r="A8" s="2"/>
      <c r="B8" s="252" t="s">
        <v>245</v>
      </c>
      <c r="C8" s="255">
        <v>6724649</v>
      </c>
      <c r="D8" s="255">
        <v>6384393</v>
      </c>
      <c r="E8" s="255">
        <v>5022848</v>
      </c>
      <c r="F8" s="255">
        <v>5689018</v>
      </c>
      <c r="G8" s="255">
        <v>6917081</v>
      </c>
      <c r="H8" s="255">
        <v>5728622</v>
      </c>
      <c r="I8" s="255">
        <v>6294791</v>
      </c>
      <c r="J8" s="255">
        <v>6274570</v>
      </c>
      <c r="K8" s="255">
        <v>6818758</v>
      </c>
      <c r="L8" s="255">
        <v>6635161</v>
      </c>
      <c r="M8" s="255">
        <v>6909085</v>
      </c>
      <c r="N8" s="255">
        <v>5701042</v>
      </c>
      <c r="O8" s="268">
        <f>SUM(C8:N8)</f>
        <v>75100018</v>
      </c>
      <c r="P8" s="2"/>
      <c r="T8" s="2"/>
    </row>
    <row r="9" spans="1:20" ht="14.5">
      <c r="A9" s="2"/>
      <c r="B9" s="252" t="s">
        <v>246</v>
      </c>
      <c r="C9" s="255">
        <v>3971296</v>
      </c>
      <c r="D9" s="255">
        <v>3860936</v>
      </c>
      <c r="E9" s="255">
        <v>2879484</v>
      </c>
      <c r="F9" s="255">
        <v>2035354</v>
      </c>
      <c r="G9" s="255">
        <v>2772711</v>
      </c>
      <c r="H9" s="255">
        <v>3059489</v>
      </c>
      <c r="I9" s="255">
        <v>2102267</v>
      </c>
      <c r="J9" s="255">
        <v>2727525</v>
      </c>
      <c r="K9" s="255">
        <v>2544575</v>
      </c>
      <c r="L9" s="255">
        <v>2863904</v>
      </c>
      <c r="M9" s="255">
        <v>3178790</v>
      </c>
      <c r="N9" s="255">
        <v>3141312</v>
      </c>
      <c r="O9" s="268">
        <f>SUM(C9:N9)</f>
        <v>35137643</v>
      </c>
      <c r="P9" s="2"/>
      <c r="T9" s="2"/>
    </row>
    <row r="10" spans="1:20" ht="14.5">
      <c r="A10" s="2"/>
      <c r="B10" s="252" t="s">
        <v>247</v>
      </c>
      <c r="C10" s="255">
        <v>855744</v>
      </c>
      <c r="D10" s="255">
        <v>825584</v>
      </c>
      <c r="E10" s="255">
        <v>940787</v>
      </c>
      <c r="F10" s="255">
        <v>887807</v>
      </c>
      <c r="G10" s="255">
        <v>982887</v>
      </c>
      <c r="H10" s="255">
        <v>859293</v>
      </c>
      <c r="I10" s="255">
        <v>863847</v>
      </c>
      <c r="J10" s="255">
        <v>951430</v>
      </c>
      <c r="K10" s="255">
        <v>834127</v>
      </c>
      <c r="L10" s="255">
        <v>993907</v>
      </c>
      <c r="M10" s="255">
        <v>860680</v>
      </c>
      <c r="N10" s="255">
        <v>816933</v>
      </c>
      <c r="O10" s="268">
        <f>SUM(C10:N10)</f>
        <v>10673026</v>
      </c>
      <c r="P10" s="2"/>
      <c r="T10" s="2"/>
    </row>
    <row r="11" spans="1:20" ht="14.5">
      <c r="A11" s="2"/>
      <c r="B11" s="252" t="s">
        <v>248</v>
      </c>
      <c r="C11" s="280">
        <f>+SUM(C9:C10)</f>
        <v>4827040</v>
      </c>
      <c r="D11" s="280">
        <f t="shared" ref="D11:N11" si="0">+SUM(D9:D10)</f>
        <v>4686520</v>
      </c>
      <c r="E11" s="280">
        <f t="shared" si="0"/>
        <v>3820271</v>
      </c>
      <c r="F11" s="280">
        <f t="shared" si="0"/>
        <v>2923161</v>
      </c>
      <c r="G11" s="280">
        <f t="shared" si="0"/>
        <v>3755598</v>
      </c>
      <c r="H11" s="280">
        <f t="shared" si="0"/>
        <v>3918782</v>
      </c>
      <c r="I11" s="280">
        <f t="shared" si="0"/>
        <v>2966114</v>
      </c>
      <c r="J11" s="280">
        <f t="shared" si="0"/>
        <v>3678955</v>
      </c>
      <c r="K11" s="280">
        <f t="shared" si="0"/>
        <v>3378702</v>
      </c>
      <c r="L11" s="280">
        <f t="shared" si="0"/>
        <v>3857811</v>
      </c>
      <c r="M11" s="280">
        <f t="shared" si="0"/>
        <v>4039470</v>
      </c>
      <c r="N11" s="280">
        <f t="shared" si="0"/>
        <v>3958245</v>
      </c>
      <c r="O11" s="268">
        <f>SUM(C11:N11)</f>
        <v>45810669</v>
      </c>
      <c r="P11" s="2"/>
      <c r="T11" s="2"/>
    </row>
    <row r="12" spans="1:20" ht="14.5">
      <c r="A12" s="2"/>
      <c r="B12" s="252" t="s">
        <v>249</v>
      </c>
      <c r="C12" s="255">
        <v>11</v>
      </c>
      <c r="D12" s="255">
        <v>12</v>
      </c>
      <c r="E12" s="255">
        <v>15</v>
      </c>
      <c r="F12" s="255">
        <v>11</v>
      </c>
      <c r="G12" s="255">
        <v>15</v>
      </c>
      <c r="H12" s="255">
        <v>15</v>
      </c>
      <c r="I12" s="255">
        <v>17</v>
      </c>
      <c r="J12" s="255">
        <v>14</v>
      </c>
      <c r="K12" s="255">
        <v>11</v>
      </c>
      <c r="L12" s="255">
        <v>20</v>
      </c>
      <c r="M12" s="255">
        <v>18</v>
      </c>
      <c r="N12" s="255">
        <v>19</v>
      </c>
      <c r="O12" s="268">
        <f>+SUM(C12:N12)/12</f>
        <v>14.833333333333334</v>
      </c>
      <c r="P12" s="2"/>
      <c r="T12" s="2"/>
    </row>
    <row r="13" spans="1:20" ht="14.5">
      <c r="A13" s="2"/>
      <c r="B13" s="25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T13" s="2"/>
    </row>
    <row r="14" spans="1:20" ht="14.5">
      <c r="A14" s="2"/>
      <c r="B14" s="25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T14" s="2"/>
    </row>
    <row r="15" spans="1:20" ht="14.5">
      <c r="A15" s="2"/>
      <c r="B15" s="29" t="s">
        <v>201</v>
      </c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2"/>
      <c r="T15" s="2"/>
    </row>
    <row r="16" spans="1:20" ht="14.5">
      <c r="A16" s="2"/>
      <c r="B16" s="252" t="s">
        <v>250</v>
      </c>
      <c r="C16" s="201">
        <f>+(C10+C9)/C8</f>
        <v>0.71781292971573685</v>
      </c>
      <c r="D16" s="201">
        <f t="shared" ref="D16:O16" si="1">+(D10+D9)/D8</f>
        <v>0.73405882125364152</v>
      </c>
      <c r="E16" s="201">
        <f t="shared" si="1"/>
        <v>0.76057865975637728</v>
      </c>
      <c r="F16" s="201">
        <f t="shared" si="1"/>
        <v>0.51382523310701422</v>
      </c>
      <c r="G16" s="201">
        <f t="shared" si="1"/>
        <v>0.54294549969850003</v>
      </c>
      <c r="H16" s="201">
        <f t="shared" si="1"/>
        <v>0.68407061942645198</v>
      </c>
      <c r="I16" s="201">
        <f t="shared" si="1"/>
        <v>0.47120134727268942</v>
      </c>
      <c r="J16" s="201">
        <f t="shared" si="1"/>
        <v>0.58632782804239969</v>
      </c>
      <c r="K16" s="201">
        <f t="shared" si="1"/>
        <v>0.49550108685482019</v>
      </c>
      <c r="L16" s="201">
        <f t="shared" si="1"/>
        <v>0.58141935063821359</v>
      </c>
      <c r="M16" s="201">
        <f t="shared" si="1"/>
        <v>0.58466063161764548</v>
      </c>
      <c r="N16" s="201">
        <f t="shared" si="1"/>
        <v>0.69430202408612318</v>
      </c>
      <c r="O16" s="262">
        <f t="shared" si="1"/>
        <v>0.60999544633930713</v>
      </c>
      <c r="P16" s="2"/>
      <c r="T16" s="2"/>
    </row>
    <row r="17" spans="1:20" ht="14.5">
      <c r="A17" s="2"/>
      <c r="B17" s="252" t="s">
        <v>251</v>
      </c>
      <c r="C17" s="280">
        <f>+C8/C7</f>
        <v>72.926754942468904</v>
      </c>
      <c r="D17" s="280">
        <f t="shared" ref="D17:N17" si="2">+D8/D7</f>
        <v>68.86783884364381</v>
      </c>
      <c r="E17" s="280">
        <f t="shared" si="2"/>
        <v>55.892018204680248</v>
      </c>
      <c r="F17" s="280">
        <f t="shared" si="2"/>
        <v>70.728140734754774</v>
      </c>
      <c r="G17" s="280">
        <f t="shared" si="2"/>
        <v>85.788996514901584</v>
      </c>
      <c r="H17" s="280">
        <f t="shared" si="2"/>
        <v>57.772083219879185</v>
      </c>
      <c r="I17" s="280">
        <f t="shared" si="2"/>
        <v>76.947791115566091</v>
      </c>
      <c r="J17" s="280">
        <f t="shared" si="2"/>
        <v>69.852492596798257</v>
      </c>
      <c r="K17" s="280">
        <f t="shared" si="2"/>
        <v>81.521185022237105</v>
      </c>
      <c r="L17" s="280">
        <f t="shared" si="2"/>
        <v>70.825667410309237</v>
      </c>
      <c r="M17" s="280">
        <f t="shared" si="2"/>
        <v>84.325005492225444</v>
      </c>
      <c r="N17" s="280">
        <f t="shared" si="2"/>
        <v>63.809301024119982</v>
      </c>
      <c r="O17" s="268">
        <f>+SUM(C17:N17)/12</f>
        <v>71.604772926798731</v>
      </c>
      <c r="P17" s="2"/>
      <c r="T17" s="2"/>
    </row>
    <row r="18" spans="1:20" ht="14.5">
      <c r="A18" s="2"/>
      <c r="B18" s="252" t="s">
        <v>252</v>
      </c>
      <c r="C18" s="201">
        <f>+IF((C8-SUM(C9:C10))&lt;0,(C8-SUM(C9:C10))/C8,0)</f>
        <v>0</v>
      </c>
      <c r="D18" s="201">
        <f t="shared" ref="D18:O18" si="3">+IF((D8-SUM(D9:D10))&lt;0,(D8-SUM(D9:D10))/D8,0)</f>
        <v>0</v>
      </c>
      <c r="E18" s="201">
        <f t="shared" si="3"/>
        <v>0</v>
      </c>
      <c r="F18" s="201">
        <f t="shared" si="3"/>
        <v>0</v>
      </c>
      <c r="G18" s="201">
        <f t="shared" si="3"/>
        <v>0</v>
      </c>
      <c r="H18" s="201">
        <f t="shared" si="3"/>
        <v>0</v>
      </c>
      <c r="I18" s="201">
        <f t="shared" si="3"/>
        <v>0</v>
      </c>
      <c r="J18" s="201">
        <f t="shared" si="3"/>
        <v>0</v>
      </c>
      <c r="K18" s="201">
        <f t="shared" si="3"/>
        <v>0</v>
      </c>
      <c r="L18" s="201">
        <f t="shared" si="3"/>
        <v>0</v>
      </c>
      <c r="M18" s="201">
        <f t="shared" si="3"/>
        <v>0</v>
      </c>
      <c r="N18" s="201">
        <f t="shared" si="3"/>
        <v>0</v>
      </c>
      <c r="O18" s="262">
        <f t="shared" si="3"/>
        <v>0</v>
      </c>
      <c r="P18" s="2"/>
      <c r="T18" s="2"/>
    </row>
    <row r="19" spans="1:20" ht="14.5">
      <c r="A19" s="2"/>
      <c r="B19" s="252" t="s">
        <v>253</v>
      </c>
      <c r="C19" s="280">
        <f>+C12</f>
        <v>11</v>
      </c>
      <c r="D19" s="280">
        <f t="shared" ref="D19:O19" si="4">+D12</f>
        <v>12</v>
      </c>
      <c r="E19" s="280">
        <f t="shared" si="4"/>
        <v>15</v>
      </c>
      <c r="F19" s="280">
        <f t="shared" si="4"/>
        <v>11</v>
      </c>
      <c r="G19" s="280">
        <f t="shared" si="4"/>
        <v>15</v>
      </c>
      <c r="H19" s="280">
        <f t="shared" si="4"/>
        <v>15</v>
      </c>
      <c r="I19" s="280">
        <f t="shared" si="4"/>
        <v>17</v>
      </c>
      <c r="J19" s="280">
        <f t="shared" si="4"/>
        <v>14</v>
      </c>
      <c r="K19" s="280">
        <f t="shared" si="4"/>
        <v>11</v>
      </c>
      <c r="L19" s="280">
        <f t="shared" si="4"/>
        <v>20</v>
      </c>
      <c r="M19" s="280">
        <f t="shared" si="4"/>
        <v>18</v>
      </c>
      <c r="N19" s="280">
        <f t="shared" si="4"/>
        <v>19</v>
      </c>
      <c r="O19" s="268">
        <f t="shared" si="4"/>
        <v>14.833333333333334</v>
      </c>
      <c r="P19" s="2"/>
      <c r="T19" s="2"/>
    </row>
    <row r="20" spans="1:20" ht="14.5">
      <c r="A20" s="2"/>
      <c r="B20" s="252" t="s">
        <v>152</v>
      </c>
      <c r="C20" s="201">
        <f>+(C8-C9-C10)/C8</f>
        <v>0.28218707028426315</v>
      </c>
      <c r="D20" s="201">
        <f t="shared" ref="D20:O20" si="5">+(D8-D9-D10)/D8</f>
        <v>0.26594117874635848</v>
      </c>
      <c r="E20" s="201">
        <f t="shared" si="5"/>
        <v>0.23942134024362274</v>
      </c>
      <c r="F20" s="201">
        <f t="shared" si="5"/>
        <v>0.48617476689298572</v>
      </c>
      <c r="G20" s="201">
        <f t="shared" si="5"/>
        <v>0.45705450030150002</v>
      </c>
      <c r="H20" s="201">
        <f t="shared" si="5"/>
        <v>0.31592938057354808</v>
      </c>
      <c r="I20" s="201">
        <f t="shared" si="5"/>
        <v>0.52879865272731053</v>
      </c>
      <c r="J20" s="201">
        <f t="shared" si="5"/>
        <v>0.41367217195760025</v>
      </c>
      <c r="K20" s="201">
        <f t="shared" si="5"/>
        <v>0.50449891314517981</v>
      </c>
      <c r="L20" s="201">
        <f t="shared" si="5"/>
        <v>0.41858064936178641</v>
      </c>
      <c r="M20" s="201">
        <f t="shared" si="5"/>
        <v>0.41533936838235452</v>
      </c>
      <c r="N20" s="201">
        <f t="shared" si="5"/>
        <v>0.30569797591387682</v>
      </c>
      <c r="O20" s="262">
        <f t="shared" si="5"/>
        <v>0.39000455366069287</v>
      </c>
      <c r="P20" s="2"/>
      <c r="T20" s="2"/>
    </row>
    <row r="21" spans="1:20" ht="14.5">
      <c r="A21" s="2"/>
      <c r="B21" s="252"/>
      <c r="C21" s="201"/>
      <c r="D21" s="201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62"/>
      <c r="P21" s="2"/>
      <c r="T21" s="2"/>
    </row>
    <row r="22" spans="1:20" ht="14.5">
      <c r="A22" s="2"/>
      <c r="B22" s="252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62"/>
      <c r="P22" s="2"/>
      <c r="T22" s="2"/>
    </row>
    <row r="23" spans="1:20" ht="14.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T23" s="2"/>
    </row>
    <row r="24" spans="1:20" ht="14.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T24" s="2"/>
    </row>
    <row r="25" spans="1:20" ht="14.5">
      <c r="A25" s="2"/>
      <c r="B25" s="2"/>
      <c r="C25" s="2"/>
      <c r="D25" s="272"/>
      <c r="E25" s="272"/>
      <c r="F25" s="272"/>
      <c r="G25" s="272"/>
      <c r="H25" s="2"/>
      <c r="I25" s="2"/>
      <c r="J25" s="2"/>
      <c r="K25" s="2"/>
      <c r="L25" s="2"/>
      <c r="M25" s="2"/>
      <c r="N25" s="2"/>
      <c r="O25" s="2"/>
      <c r="P25" s="2"/>
      <c r="T25" s="2"/>
    </row>
    <row r="26" spans="1:20" ht="14.5">
      <c r="A26" s="2"/>
      <c r="B26" s="2"/>
      <c r="C26" s="2"/>
      <c r="D26" s="272"/>
      <c r="E26" s="272"/>
      <c r="F26" s="272"/>
      <c r="G26" s="272"/>
      <c r="H26" s="2"/>
      <c r="I26" s="2"/>
      <c r="J26" s="2"/>
      <c r="K26" s="2"/>
      <c r="L26" s="2"/>
      <c r="M26" s="2"/>
      <c r="N26" s="2"/>
      <c r="O26" s="2"/>
      <c r="P26" s="2"/>
      <c r="T26" s="2"/>
    </row>
    <row r="27" spans="1:20" ht="14.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T27" s="2"/>
    </row>
    <row r="28" spans="1:20" ht="14.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T28" s="2"/>
    </row>
    <row r="29" spans="1:20" ht="14.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T29" s="2"/>
    </row>
    <row r="30" spans="1:20" ht="14.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T30" s="2"/>
    </row>
    <row r="31" spans="1:20" ht="14.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T31" s="2"/>
    </row>
    <row r="32" spans="1:20" ht="14.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T32" s="2"/>
    </row>
    <row r="33" spans="1:20" ht="14.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T33" s="2"/>
    </row>
    <row r="34" spans="1:20" ht="14.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T34" s="2"/>
    </row>
  </sheetData>
  <pageMargins left="0.7" right="0.7" top="0.75" bottom="0.75" header="0.3" footer="0.3"/>
  <pageSetup orientation="portrait" horizontalDpi="4294967293" verticalDpi="0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lineWeight="1.5" displayEmptyCellsAs="gap" xr2:uid="{2386EEEA-D9A5-479E-A316-CDD759E5CD9B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'Insurance KPIs'!C7:N7</xm:f>
              <xm:sqref>P7</xm:sqref>
            </x14:sparkline>
            <x14:sparkline>
              <xm:f>'Insurance KPIs'!C8:N8</xm:f>
              <xm:sqref>P8</xm:sqref>
            </x14:sparkline>
            <x14:sparkline>
              <xm:f>'Insurance KPIs'!C9:N9</xm:f>
              <xm:sqref>P9</xm:sqref>
            </x14:sparkline>
            <x14:sparkline>
              <xm:f>'Insurance KPIs'!C10:N10</xm:f>
              <xm:sqref>P10</xm:sqref>
            </x14:sparkline>
            <x14:sparkline>
              <xm:f>'Insurance KPIs'!C11:N11</xm:f>
              <xm:sqref>P11</xm:sqref>
            </x14:sparkline>
            <x14:sparkline>
              <xm:f>'Insurance KPIs'!C12:N12</xm:f>
              <xm:sqref>P12</xm:sqref>
            </x14:sparkline>
          </x14:sparklines>
        </x14:sparklineGroup>
        <x14:sparklineGroup lineWeight="1.5" displayEmptyCellsAs="gap" xr2:uid="{36A75FBE-CFE6-4509-8DF7-339AB180A626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'Insurance KPIs'!C16:N16</xm:f>
              <xm:sqref>P16</xm:sqref>
            </x14:sparkline>
            <x14:sparkline>
              <xm:f>'Insurance KPIs'!C17:N17</xm:f>
              <xm:sqref>P17</xm:sqref>
            </x14:sparkline>
            <x14:sparkline>
              <xm:f>'Insurance KPIs'!C18:N18</xm:f>
              <xm:sqref>P18</xm:sqref>
            </x14:sparkline>
            <x14:sparkline>
              <xm:f>'Insurance KPIs'!C19:N19</xm:f>
              <xm:sqref>P19</xm:sqref>
            </x14:sparkline>
            <x14:sparkline>
              <xm:f>'Insurance KPIs'!C20:N20</xm:f>
              <xm:sqref>P20</xm:sqref>
            </x14:sparkline>
            <x14:sparkline>
              <xm:f>'Insurance KPIs'!C21:N21</xm:f>
              <xm:sqref>P21</xm:sqref>
            </x14:sparkline>
            <x14:sparkline>
              <xm:f>'Insurance KPIs'!C22:N22</xm:f>
              <xm:sqref>P22</xm:sqref>
            </x14:sparkline>
          </x14:sparklines>
        </x14:sparklineGroup>
      </x14:sparklineGroup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65DDC-5D42-464A-84D8-28BB88D4214E}">
  <sheetPr>
    <tabColor rgb="FF0070C0"/>
  </sheetPr>
  <dimension ref="A1:S50"/>
  <sheetViews>
    <sheetView zoomScale="85" zoomScaleNormal="85" workbookViewId="0">
      <selection activeCell="F28" sqref="F28"/>
    </sheetView>
  </sheetViews>
  <sheetFormatPr defaultColWidth="0" defaultRowHeight="15" customHeight="1" zeroHeight="1"/>
  <cols>
    <col min="1" max="1" width="6.7265625" customWidth="1"/>
    <col min="2" max="2" width="34.453125" bestFit="1" customWidth="1"/>
    <col min="3" max="14" width="11.1796875" customWidth="1"/>
    <col min="15" max="15" width="18.7265625" customWidth="1"/>
    <col min="16" max="16" width="2" style="2" customWidth="1"/>
    <col min="17" max="18" width="12.453125" style="2" customWidth="1"/>
    <col min="19" max="19" width="3.26953125" customWidth="1"/>
    <col min="20" max="16384" width="9" hidden="1"/>
  </cols>
  <sheetData>
    <row r="1" spans="1:19" ht="14.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S1" s="2"/>
    </row>
    <row r="2" spans="1:19" ht="14.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S2" s="2"/>
    </row>
    <row r="3" spans="1:19" ht="14.5">
      <c r="A3" s="2"/>
      <c r="B3" s="2"/>
      <c r="C3" s="2"/>
      <c r="D3" s="211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Q3" s="281"/>
      <c r="S3" s="2"/>
    </row>
    <row r="4" spans="1:19" ht="18.5">
      <c r="A4" s="2"/>
      <c r="B4" s="251" t="s">
        <v>254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S4" s="2"/>
    </row>
    <row r="5" spans="1:19" ht="14.5">
      <c r="A5" s="2"/>
      <c r="B5" s="23"/>
      <c r="C5" s="23" t="s">
        <v>39</v>
      </c>
      <c r="D5" s="23" t="s">
        <v>40</v>
      </c>
      <c r="E5" s="23" t="s">
        <v>41</v>
      </c>
      <c r="F5" s="23" t="s">
        <v>42</v>
      </c>
      <c r="G5" s="23" t="s">
        <v>43</v>
      </c>
      <c r="H5" s="23" t="s">
        <v>44</v>
      </c>
      <c r="I5" s="23" t="s">
        <v>45</v>
      </c>
      <c r="J5" s="23" t="s">
        <v>46</v>
      </c>
      <c r="K5" s="23" t="s">
        <v>47</v>
      </c>
      <c r="L5" s="23" t="s">
        <v>48</v>
      </c>
      <c r="M5" s="23" t="s">
        <v>49</v>
      </c>
      <c r="N5" s="23" t="s">
        <v>50</v>
      </c>
      <c r="O5" s="23" t="s">
        <v>66</v>
      </c>
      <c r="Q5" s="23" t="s">
        <v>255</v>
      </c>
      <c r="R5" s="23" t="s">
        <v>256</v>
      </c>
      <c r="S5" s="2"/>
    </row>
    <row r="6" spans="1:19" ht="14.5">
      <c r="A6" s="2"/>
      <c r="B6" s="29" t="s">
        <v>243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"/>
      <c r="Q6" s="30"/>
      <c r="R6" s="30"/>
      <c r="S6" s="2"/>
    </row>
    <row r="7" spans="1:19" ht="14.5">
      <c r="A7" s="2"/>
      <c r="B7" s="252" t="s">
        <v>257</v>
      </c>
      <c r="C7" s="283">
        <v>46</v>
      </c>
      <c r="D7" s="284">
        <v>32</v>
      </c>
      <c r="E7" s="284">
        <v>38</v>
      </c>
      <c r="F7" s="284">
        <v>40</v>
      </c>
      <c r="G7" s="284">
        <v>42</v>
      </c>
      <c r="H7" s="284">
        <v>38</v>
      </c>
      <c r="I7" s="284">
        <v>35</v>
      </c>
      <c r="J7" s="284">
        <v>33</v>
      </c>
      <c r="K7" s="284">
        <v>29</v>
      </c>
      <c r="L7" s="284">
        <v>30</v>
      </c>
      <c r="M7" s="284">
        <v>28</v>
      </c>
      <c r="N7" s="285">
        <v>30</v>
      </c>
      <c r="O7" s="2"/>
      <c r="Q7" s="286">
        <v>30</v>
      </c>
      <c r="R7" s="287">
        <v>0.02</v>
      </c>
      <c r="S7" s="2"/>
    </row>
    <row r="8" spans="1:19" ht="14.5">
      <c r="A8" s="2"/>
      <c r="B8" s="252" t="s">
        <v>258</v>
      </c>
      <c r="C8" s="288">
        <v>800000</v>
      </c>
      <c r="D8" s="289">
        <v>900000</v>
      </c>
      <c r="E8" s="289">
        <v>750000</v>
      </c>
      <c r="F8" s="289">
        <v>800000</v>
      </c>
      <c r="G8" s="289">
        <v>900000</v>
      </c>
      <c r="H8" s="289">
        <v>800000</v>
      </c>
      <c r="I8" s="289">
        <v>800000</v>
      </c>
      <c r="J8" s="289">
        <v>900000</v>
      </c>
      <c r="K8" s="289">
        <v>800000</v>
      </c>
      <c r="L8" s="289">
        <v>900000</v>
      </c>
      <c r="M8" s="289">
        <v>750000</v>
      </c>
      <c r="N8" s="290">
        <v>800000</v>
      </c>
      <c r="O8" s="2"/>
      <c r="Q8" s="291">
        <v>45</v>
      </c>
      <c r="R8" s="292">
        <v>0.01</v>
      </c>
      <c r="S8" s="2"/>
    </row>
    <row r="9" spans="1:19" ht="14.5">
      <c r="A9" s="2"/>
      <c r="B9" s="293" t="s">
        <v>259</v>
      </c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  <c r="N9" s="294"/>
      <c r="O9" s="2"/>
      <c r="Q9" s="291">
        <v>60</v>
      </c>
      <c r="R9" s="292">
        <v>5.0000000000000001E-3</v>
      </c>
      <c r="S9" s="2"/>
    </row>
    <row r="10" spans="1:19" ht="14.5">
      <c r="A10" s="2"/>
      <c r="B10" s="252">
        <v>30</v>
      </c>
      <c r="C10" s="295">
        <v>400</v>
      </c>
      <c r="D10" s="284">
        <v>650</v>
      </c>
      <c r="E10" s="284">
        <v>700</v>
      </c>
      <c r="F10" s="284">
        <v>400</v>
      </c>
      <c r="G10" s="284">
        <v>500</v>
      </c>
      <c r="H10" s="284">
        <v>300</v>
      </c>
      <c r="I10" s="284">
        <v>200</v>
      </c>
      <c r="J10" s="284">
        <v>700</v>
      </c>
      <c r="K10" s="284">
        <v>400</v>
      </c>
      <c r="L10" s="284">
        <v>500</v>
      </c>
      <c r="M10" s="284">
        <v>300</v>
      </c>
      <c r="N10" s="296">
        <v>400</v>
      </c>
      <c r="O10" s="2"/>
      <c r="S10" s="2"/>
    </row>
    <row r="11" spans="1:19" ht="14.5">
      <c r="A11" s="2"/>
      <c r="B11" s="252">
        <v>60</v>
      </c>
      <c r="C11" s="295">
        <v>600</v>
      </c>
      <c r="D11" s="284">
        <v>400</v>
      </c>
      <c r="E11" s="284">
        <v>500</v>
      </c>
      <c r="F11" s="284">
        <v>400</v>
      </c>
      <c r="G11" s="284">
        <v>700</v>
      </c>
      <c r="H11" s="284">
        <v>650</v>
      </c>
      <c r="I11" s="284">
        <v>600</v>
      </c>
      <c r="J11" s="284">
        <v>500</v>
      </c>
      <c r="K11" s="284">
        <v>400</v>
      </c>
      <c r="L11" s="284">
        <v>700</v>
      </c>
      <c r="M11" s="284">
        <v>650</v>
      </c>
      <c r="N11" s="296">
        <v>600</v>
      </c>
      <c r="O11" s="2"/>
      <c r="S11" s="2"/>
    </row>
    <row r="12" spans="1:19" ht="14.5">
      <c r="A12" s="2"/>
      <c r="B12" s="252" t="s">
        <v>146</v>
      </c>
      <c r="C12" s="297">
        <v>800</v>
      </c>
      <c r="D12" s="298">
        <v>600</v>
      </c>
      <c r="E12" s="298">
        <v>900</v>
      </c>
      <c r="F12" s="298">
        <v>600</v>
      </c>
      <c r="G12" s="298">
        <v>500</v>
      </c>
      <c r="H12" s="298">
        <v>950</v>
      </c>
      <c r="I12" s="298">
        <v>1000</v>
      </c>
      <c r="J12" s="298">
        <v>900</v>
      </c>
      <c r="K12" s="298">
        <v>600</v>
      </c>
      <c r="L12" s="298">
        <v>500</v>
      </c>
      <c r="M12" s="298">
        <v>950</v>
      </c>
      <c r="N12" s="299">
        <v>800</v>
      </c>
      <c r="O12" s="2"/>
      <c r="S12" s="2"/>
    </row>
    <row r="13" spans="1:19" ht="14.5">
      <c r="A13" s="2"/>
      <c r="B13" s="252" t="s">
        <v>260</v>
      </c>
      <c r="C13" s="300">
        <v>19</v>
      </c>
      <c r="D13" s="301">
        <v>19</v>
      </c>
      <c r="E13" s="301">
        <v>19</v>
      </c>
      <c r="F13" s="301">
        <v>19</v>
      </c>
      <c r="G13" s="301">
        <v>20</v>
      </c>
      <c r="H13" s="301">
        <v>20</v>
      </c>
      <c r="I13" s="301">
        <v>20</v>
      </c>
      <c r="J13" s="301">
        <v>20</v>
      </c>
      <c r="K13" s="301">
        <v>20</v>
      </c>
      <c r="L13" s="301">
        <v>20</v>
      </c>
      <c r="M13" s="301">
        <v>20</v>
      </c>
      <c r="N13" s="302">
        <v>20</v>
      </c>
      <c r="O13" s="2"/>
      <c r="S13" s="2"/>
    </row>
    <row r="14" spans="1:19" ht="14.5">
      <c r="A14" s="2"/>
      <c r="B14" s="252" t="s">
        <v>261</v>
      </c>
      <c r="C14" s="303">
        <v>0.9</v>
      </c>
      <c r="D14" s="304">
        <v>0.9</v>
      </c>
      <c r="E14" s="304">
        <v>0.9</v>
      </c>
      <c r="F14" s="304">
        <v>0.9</v>
      </c>
      <c r="G14" s="304">
        <v>1.05</v>
      </c>
      <c r="H14" s="304">
        <v>1.05</v>
      </c>
      <c r="I14" s="304">
        <v>1.05</v>
      </c>
      <c r="J14" s="304">
        <v>1.05</v>
      </c>
      <c r="K14" s="304">
        <v>1.1000000000000001</v>
      </c>
      <c r="L14" s="304">
        <v>1.1000000000000001</v>
      </c>
      <c r="M14" s="304">
        <v>1.1000000000000001</v>
      </c>
      <c r="N14" s="305">
        <v>1.1000000000000001</v>
      </c>
      <c r="O14" s="2"/>
      <c r="S14" s="2"/>
    </row>
    <row r="15" spans="1:19" ht="14.5">
      <c r="A15" s="2"/>
      <c r="B15" s="252" t="s">
        <v>262</v>
      </c>
      <c r="C15" s="306">
        <v>5000</v>
      </c>
      <c r="D15" s="307">
        <v>4800</v>
      </c>
      <c r="E15" s="307">
        <v>5200</v>
      </c>
      <c r="F15" s="307">
        <v>5100</v>
      </c>
      <c r="G15" s="307">
        <v>5300</v>
      </c>
      <c r="H15" s="307">
        <v>4750</v>
      </c>
      <c r="I15" s="307">
        <v>5100</v>
      </c>
      <c r="J15" s="307">
        <v>5200</v>
      </c>
      <c r="K15" s="307">
        <v>4900</v>
      </c>
      <c r="L15" s="307">
        <v>5100</v>
      </c>
      <c r="M15" s="307">
        <v>5000</v>
      </c>
      <c r="N15" s="308">
        <v>4800</v>
      </c>
      <c r="O15" s="2"/>
      <c r="S15" s="2"/>
    </row>
    <row r="16" spans="1:19" ht="14.5">
      <c r="A16" s="2"/>
      <c r="B16" s="252" t="s">
        <v>263</v>
      </c>
      <c r="C16" s="297">
        <v>5</v>
      </c>
      <c r="D16" s="298">
        <v>5</v>
      </c>
      <c r="E16" s="298">
        <v>5</v>
      </c>
      <c r="F16" s="298">
        <v>5</v>
      </c>
      <c r="G16" s="298">
        <v>5</v>
      </c>
      <c r="H16" s="298">
        <v>5</v>
      </c>
      <c r="I16" s="298">
        <v>5</v>
      </c>
      <c r="J16" s="298">
        <v>5</v>
      </c>
      <c r="K16" s="298">
        <v>5</v>
      </c>
      <c r="L16" s="298">
        <v>5</v>
      </c>
      <c r="M16" s="298">
        <v>5</v>
      </c>
      <c r="N16" s="299">
        <v>5</v>
      </c>
      <c r="O16" s="2"/>
      <c r="S16" s="2"/>
    </row>
    <row r="17" spans="1:19" ht="14.5">
      <c r="A17" s="2"/>
      <c r="B17" s="252" t="s">
        <v>264</v>
      </c>
      <c r="C17" s="309">
        <v>200</v>
      </c>
      <c r="D17" s="310">
        <v>190</v>
      </c>
      <c r="E17" s="310">
        <v>205</v>
      </c>
      <c r="F17" s="310">
        <v>185</v>
      </c>
      <c r="G17" s="310">
        <v>190</v>
      </c>
      <c r="H17" s="310">
        <v>200</v>
      </c>
      <c r="I17" s="310">
        <v>220</v>
      </c>
      <c r="J17" s="310">
        <v>175</v>
      </c>
      <c r="K17" s="310">
        <v>220</v>
      </c>
      <c r="L17" s="310">
        <v>165</v>
      </c>
      <c r="M17" s="310">
        <v>180</v>
      </c>
      <c r="N17" s="311">
        <v>190</v>
      </c>
      <c r="O17" s="2"/>
      <c r="S17" s="2"/>
    </row>
    <row r="18" spans="1:19" ht="14.5">
      <c r="A18" s="2"/>
      <c r="B18" s="252"/>
      <c r="C18" s="312"/>
      <c r="D18" s="312"/>
      <c r="E18" s="312"/>
      <c r="F18" s="312"/>
      <c r="G18" s="312"/>
      <c r="H18" s="312"/>
      <c r="I18" s="312"/>
      <c r="J18" s="312"/>
      <c r="K18" s="312"/>
      <c r="L18" s="312"/>
      <c r="M18" s="312"/>
      <c r="N18" s="312"/>
      <c r="O18" s="2"/>
      <c r="S18" s="2"/>
    </row>
    <row r="19" spans="1:19" ht="14.5">
      <c r="A19" s="2"/>
      <c r="B19" s="313" t="s">
        <v>265</v>
      </c>
      <c r="C19" s="314"/>
      <c r="D19" s="314"/>
      <c r="E19" s="314"/>
      <c r="F19" s="314"/>
      <c r="G19" s="314"/>
      <c r="H19" s="314"/>
      <c r="I19" s="314"/>
      <c r="J19" s="314"/>
      <c r="K19" s="314"/>
      <c r="L19" s="314"/>
      <c r="M19" s="314"/>
      <c r="N19" s="314"/>
      <c r="O19" s="2"/>
      <c r="S19" s="2"/>
    </row>
    <row r="20" spans="1:19" ht="15.5">
      <c r="A20" s="2"/>
      <c r="B20" s="315" t="s">
        <v>266</v>
      </c>
      <c r="C20" s="316">
        <f>+C7</f>
        <v>46</v>
      </c>
      <c r="D20" s="316">
        <f t="shared" ref="D20:N20" si="0">+D7</f>
        <v>32</v>
      </c>
      <c r="E20" s="316">
        <f t="shared" si="0"/>
        <v>38</v>
      </c>
      <c r="F20" s="316">
        <f t="shared" si="0"/>
        <v>40</v>
      </c>
      <c r="G20" s="316">
        <f t="shared" si="0"/>
        <v>42</v>
      </c>
      <c r="H20" s="316">
        <f t="shared" si="0"/>
        <v>38</v>
      </c>
      <c r="I20" s="316">
        <f t="shared" si="0"/>
        <v>35</v>
      </c>
      <c r="J20" s="316">
        <f t="shared" si="0"/>
        <v>33</v>
      </c>
      <c r="K20" s="316">
        <f t="shared" si="0"/>
        <v>29</v>
      </c>
      <c r="L20" s="316">
        <f t="shared" si="0"/>
        <v>30</v>
      </c>
      <c r="M20" s="316">
        <f t="shared" si="0"/>
        <v>28</v>
      </c>
      <c r="N20" s="316">
        <f t="shared" si="0"/>
        <v>30</v>
      </c>
      <c r="O20" s="2"/>
      <c r="S20" s="2"/>
    </row>
    <row r="21" spans="1:19" ht="14.5">
      <c r="A21" s="2"/>
      <c r="B21" s="317" t="s">
        <v>267</v>
      </c>
      <c r="C21" s="318">
        <f t="shared" ref="C21:N21" si="1">IF(C$7&lt;=$Q$7,$R$7,IF(AND(C$7&gt;$Q$7,C$7&lt;=$Q$8),$R$8,IF(AND(C$7&gt;$Q$8,C$7&lt;=$Q$9),$R$9,0)))*C$8</f>
        <v>4000</v>
      </c>
      <c r="D21" s="318">
        <f t="shared" si="1"/>
        <v>9000</v>
      </c>
      <c r="E21" s="318">
        <f t="shared" si="1"/>
        <v>7500</v>
      </c>
      <c r="F21" s="318">
        <f t="shared" si="1"/>
        <v>8000</v>
      </c>
      <c r="G21" s="318">
        <f t="shared" si="1"/>
        <v>9000</v>
      </c>
      <c r="H21" s="318">
        <f t="shared" si="1"/>
        <v>8000</v>
      </c>
      <c r="I21" s="318">
        <f t="shared" si="1"/>
        <v>8000</v>
      </c>
      <c r="J21" s="318">
        <f t="shared" si="1"/>
        <v>9000</v>
      </c>
      <c r="K21" s="318">
        <f t="shared" si="1"/>
        <v>16000</v>
      </c>
      <c r="L21" s="318">
        <f t="shared" si="1"/>
        <v>18000</v>
      </c>
      <c r="M21" s="318">
        <f t="shared" si="1"/>
        <v>15000</v>
      </c>
      <c r="N21" s="318">
        <f t="shared" si="1"/>
        <v>16000</v>
      </c>
      <c r="S21" s="2"/>
    </row>
    <row r="22" spans="1:19" ht="9.75" customHeight="1">
      <c r="A22" s="2"/>
      <c r="B22" s="317"/>
      <c r="C22" s="319"/>
      <c r="D22" s="319"/>
      <c r="E22" s="319"/>
      <c r="F22" s="319"/>
      <c r="G22" s="319"/>
      <c r="H22" s="319"/>
      <c r="I22" s="319"/>
      <c r="J22" s="319"/>
      <c r="K22" s="319"/>
      <c r="L22" s="319"/>
      <c r="M22" s="319"/>
      <c r="N22" s="319"/>
      <c r="O22" s="2"/>
      <c r="S22" s="2"/>
    </row>
    <row r="23" spans="1:19" ht="15.5">
      <c r="A23" s="2"/>
      <c r="B23" s="315" t="s">
        <v>268</v>
      </c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2"/>
      <c r="S23" s="2"/>
    </row>
    <row r="24" spans="1:19" ht="14.5">
      <c r="A24" s="2"/>
      <c r="B24" s="320" t="s">
        <v>269</v>
      </c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S24" s="2"/>
    </row>
    <row r="25" spans="1:19" ht="9.75" customHeight="1">
      <c r="A25" s="2"/>
      <c r="B25" s="317"/>
      <c r="C25" s="319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2"/>
      <c r="S25" s="2"/>
    </row>
    <row r="26" spans="1:19" ht="15.5">
      <c r="A26" s="2"/>
      <c r="B26" s="315" t="s">
        <v>270</v>
      </c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2"/>
      <c r="S26" s="2"/>
    </row>
    <row r="27" spans="1:19" ht="14.5">
      <c r="A27" s="2"/>
      <c r="B27" s="317" t="s">
        <v>270</v>
      </c>
      <c r="C27" s="318">
        <f>+C21</f>
        <v>4000</v>
      </c>
      <c r="D27" s="318">
        <f t="shared" ref="D27:N27" si="2">+D21</f>
        <v>9000</v>
      </c>
      <c r="E27" s="318">
        <f t="shared" si="2"/>
        <v>7500</v>
      </c>
      <c r="F27" s="318">
        <f t="shared" si="2"/>
        <v>8000</v>
      </c>
      <c r="G27" s="318">
        <f t="shared" si="2"/>
        <v>9000</v>
      </c>
      <c r="H27" s="318">
        <f t="shared" si="2"/>
        <v>8000</v>
      </c>
      <c r="I27" s="318">
        <f t="shared" si="2"/>
        <v>8000</v>
      </c>
      <c r="J27" s="318">
        <f t="shared" si="2"/>
        <v>9000</v>
      </c>
      <c r="K27" s="318">
        <f t="shared" si="2"/>
        <v>16000</v>
      </c>
      <c r="L27" s="318">
        <f t="shared" si="2"/>
        <v>18000</v>
      </c>
      <c r="M27" s="318">
        <f t="shared" si="2"/>
        <v>15000</v>
      </c>
      <c r="N27" s="318">
        <f t="shared" si="2"/>
        <v>16000</v>
      </c>
      <c r="O27" s="2"/>
      <c r="S27" s="2"/>
    </row>
    <row r="28" spans="1:19" ht="14.5">
      <c r="A28" s="2"/>
      <c r="B28" s="317" t="s">
        <v>271</v>
      </c>
      <c r="C28" s="318">
        <f>$R$7*C8</f>
        <v>16000</v>
      </c>
      <c r="D28" s="318">
        <f t="shared" ref="D28:N28" si="3">$R$7*D8</f>
        <v>18000</v>
      </c>
      <c r="E28" s="318">
        <f t="shared" si="3"/>
        <v>15000</v>
      </c>
      <c r="F28" s="318">
        <f t="shared" si="3"/>
        <v>16000</v>
      </c>
      <c r="G28" s="318">
        <f t="shared" si="3"/>
        <v>18000</v>
      </c>
      <c r="H28" s="318">
        <f t="shared" si="3"/>
        <v>16000</v>
      </c>
      <c r="I28" s="318">
        <f t="shared" si="3"/>
        <v>16000</v>
      </c>
      <c r="J28" s="318">
        <f t="shared" si="3"/>
        <v>18000</v>
      </c>
      <c r="K28" s="318">
        <f t="shared" si="3"/>
        <v>16000</v>
      </c>
      <c r="L28" s="318">
        <f t="shared" si="3"/>
        <v>18000</v>
      </c>
      <c r="M28" s="318">
        <f t="shared" si="3"/>
        <v>15000</v>
      </c>
      <c r="N28" s="318">
        <f t="shared" si="3"/>
        <v>16000</v>
      </c>
      <c r="O28" s="2"/>
      <c r="S28" s="2"/>
    </row>
    <row r="29" spans="1:19" ht="14.5">
      <c r="A29" s="2"/>
      <c r="B29" s="317" t="s">
        <v>272</v>
      </c>
      <c r="C29" s="201">
        <f>+C27/C28</f>
        <v>0.25</v>
      </c>
      <c r="D29" s="201">
        <f t="shared" ref="D29:N29" si="4">+D27/D28</f>
        <v>0.5</v>
      </c>
      <c r="E29" s="201">
        <f t="shared" si="4"/>
        <v>0.5</v>
      </c>
      <c r="F29" s="201">
        <f t="shared" si="4"/>
        <v>0.5</v>
      </c>
      <c r="G29" s="201">
        <f t="shared" si="4"/>
        <v>0.5</v>
      </c>
      <c r="H29" s="201">
        <f t="shared" si="4"/>
        <v>0.5</v>
      </c>
      <c r="I29" s="201">
        <f t="shared" si="4"/>
        <v>0.5</v>
      </c>
      <c r="J29" s="201">
        <f t="shared" si="4"/>
        <v>0.5</v>
      </c>
      <c r="K29" s="201">
        <f t="shared" si="4"/>
        <v>1</v>
      </c>
      <c r="L29" s="201">
        <f t="shared" si="4"/>
        <v>1</v>
      </c>
      <c r="M29" s="201">
        <f t="shared" si="4"/>
        <v>1</v>
      </c>
      <c r="N29" s="201">
        <f t="shared" si="4"/>
        <v>1</v>
      </c>
      <c r="O29" s="2"/>
      <c r="S29" s="2"/>
    </row>
    <row r="30" spans="1:19" ht="9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S30" s="2"/>
    </row>
    <row r="31" spans="1:19" ht="15.5">
      <c r="A31" s="2"/>
      <c r="B31" s="315" t="s">
        <v>273</v>
      </c>
      <c r="C31" s="321">
        <f>C13/(60/C16)+C14</f>
        <v>2.4833333333333334</v>
      </c>
      <c r="D31" s="321">
        <f t="shared" ref="D31:N31" si="5">D13/(60/D16)+D14</f>
        <v>2.4833333333333334</v>
      </c>
      <c r="E31" s="321">
        <f t="shared" si="5"/>
        <v>2.4833333333333334</v>
      </c>
      <c r="F31" s="321">
        <f t="shared" si="5"/>
        <v>2.4833333333333334</v>
      </c>
      <c r="G31" s="321">
        <f t="shared" si="5"/>
        <v>2.7166666666666668</v>
      </c>
      <c r="H31" s="321">
        <f t="shared" si="5"/>
        <v>2.7166666666666668</v>
      </c>
      <c r="I31" s="321">
        <f t="shared" si="5"/>
        <v>2.7166666666666668</v>
      </c>
      <c r="J31" s="321">
        <f t="shared" si="5"/>
        <v>2.7166666666666668</v>
      </c>
      <c r="K31" s="321">
        <f t="shared" si="5"/>
        <v>2.7666666666666666</v>
      </c>
      <c r="L31" s="321">
        <f t="shared" si="5"/>
        <v>2.7666666666666666</v>
      </c>
      <c r="M31" s="321">
        <f t="shared" si="5"/>
        <v>2.7666666666666666</v>
      </c>
      <c r="N31" s="321">
        <f t="shared" si="5"/>
        <v>2.7666666666666666</v>
      </c>
      <c r="O31" s="2"/>
      <c r="S31" s="2"/>
    </row>
    <row r="32" spans="1:19" ht="14.5">
      <c r="A32" s="2"/>
      <c r="B32" s="317" t="s">
        <v>274</v>
      </c>
      <c r="C32" s="207"/>
      <c r="D32" s="322">
        <f t="shared" ref="D32:N32" si="6">+D31-C31</f>
        <v>0</v>
      </c>
      <c r="E32" s="322">
        <f t="shared" si="6"/>
        <v>0</v>
      </c>
      <c r="F32" s="322">
        <f t="shared" si="6"/>
        <v>0</v>
      </c>
      <c r="G32" s="322">
        <f t="shared" si="6"/>
        <v>0.23333333333333339</v>
      </c>
      <c r="H32" s="322">
        <f t="shared" si="6"/>
        <v>0</v>
      </c>
      <c r="I32" s="322">
        <f t="shared" si="6"/>
        <v>0</v>
      </c>
      <c r="J32" s="322">
        <f t="shared" si="6"/>
        <v>0</v>
      </c>
      <c r="K32" s="322">
        <f t="shared" si="6"/>
        <v>4.9999999999999822E-2</v>
      </c>
      <c r="L32" s="322">
        <f t="shared" si="6"/>
        <v>0</v>
      </c>
      <c r="M32" s="322">
        <f t="shared" si="6"/>
        <v>0</v>
      </c>
      <c r="N32" s="322">
        <f t="shared" si="6"/>
        <v>0</v>
      </c>
      <c r="O32" s="2"/>
      <c r="S32" s="2"/>
    </row>
    <row r="33" spans="1:19" ht="9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S33" s="2"/>
    </row>
    <row r="34" spans="1:19" ht="15.5">
      <c r="A34" s="2"/>
      <c r="B34" s="315" t="s">
        <v>275</v>
      </c>
      <c r="C34" s="59">
        <f t="shared" ref="C34:N34" si="7">+(C17/C15)</f>
        <v>0.04</v>
      </c>
      <c r="D34" s="59">
        <f t="shared" si="7"/>
        <v>3.9583333333333331E-2</v>
      </c>
      <c r="E34" s="59">
        <f t="shared" si="7"/>
        <v>3.9423076923076922E-2</v>
      </c>
      <c r="F34" s="59">
        <f t="shared" si="7"/>
        <v>3.6274509803921572E-2</v>
      </c>
      <c r="G34" s="59">
        <f t="shared" si="7"/>
        <v>3.5849056603773584E-2</v>
      </c>
      <c r="H34" s="59">
        <f t="shared" si="7"/>
        <v>4.2105263157894736E-2</v>
      </c>
      <c r="I34" s="59">
        <f t="shared" si="7"/>
        <v>4.3137254901960784E-2</v>
      </c>
      <c r="J34" s="59">
        <f t="shared" si="7"/>
        <v>3.3653846153846152E-2</v>
      </c>
      <c r="K34" s="59">
        <f t="shared" si="7"/>
        <v>4.4897959183673466E-2</v>
      </c>
      <c r="L34" s="323">
        <f t="shared" si="7"/>
        <v>3.2352941176470591E-2</v>
      </c>
      <c r="M34" s="323">
        <f t="shared" si="7"/>
        <v>3.5999999999999997E-2</v>
      </c>
      <c r="N34" s="323">
        <f t="shared" si="7"/>
        <v>3.9583333333333331E-2</v>
      </c>
      <c r="O34" s="2"/>
      <c r="S34" s="2"/>
    </row>
    <row r="35" spans="1:19" ht="14.5">
      <c r="A35" s="2"/>
      <c r="B35" s="317" t="s">
        <v>274</v>
      </c>
      <c r="C35" s="324"/>
      <c r="D35" s="324">
        <f t="shared" ref="D35:M35" si="8">+D34-C34</f>
        <v>-4.1666666666666935E-4</v>
      </c>
      <c r="E35" s="324">
        <f t="shared" si="8"/>
        <v>-1.6025641025640969E-4</v>
      </c>
      <c r="F35" s="324">
        <f t="shared" si="8"/>
        <v>-3.1485671191553502E-3</v>
      </c>
      <c r="G35" s="324">
        <f t="shared" si="8"/>
        <v>-4.2545320014798771E-4</v>
      </c>
      <c r="H35" s="324">
        <f t="shared" si="8"/>
        <v>6.256206554121152E-3</v>
      </c>
      <c r="I35" s="324">
        <f t="shared" si="8"/>
        <v>1.0319917440660478E-3</v>
      </c>
      <c r="J35" s="324">
        <f t="shared" si="8"/>
        <v>-9.4834087481146315E-3</v>
      </c>
      <c r="K35" s="324">
        <f t="shared" si="8"/>
        <v>1.1244113029827314E-2</v>
      </c>
      <c r="L35" s="325">
        <f t="shared" si="8"/>
        <v>-1.2545018007202875E-2</v>
      </c>
      <c r="M35" s="325">
        <f t="shared" si="8"/>
        <v>3.647058823529406E-3</v>
      </c>
      <c r="N35" s="325">
        <f>+N34-M34</f>
        <v>3.5833333333333342E-3</v>
      </c>
      <c r="O35" s="2"/>
      <c r="S35" s="2"/>
    </row>
    <row r="36" spans="1:19" ht="14.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S36" s="2"/>
    </row>
    <row r="37" spans="1:19" ht="15.5">
      <c r="A37" s="2"/>
      <c r="B37" s="315" t="s">
        <v>276</v>
      </c>
      <c r="C37" s="326">
        <f>+C20*C15</f>
        <v>230000</v>
      </c>
      <c r="D37" s="326">
        <f t="shared" ref="D37:N37" si="9">+D20*D15</f>
        <v>153600</v>
      </c>
      <c r="E37" s="326">
        <f t="shared" si="9"/>
        <v>197600</v>
      </c>
      <c r="F37" s="326">
        <f t="shared" si="9"/>
        <v>204000</v>
      </c>
      <c r="G37" s="326">
        <f t="shared" si="9"/>
        <v>222600</v>
      </c>
      <c r="H37" s="326">
        <f t="shared" si="9"/>
        <v>180500</v>
      </c>
      <c r="I37" s="326">
        <f t="shared" si="9"/>
        <v>178500</v>
      </c>
      <c r="J37" s="326">
        <f t="shared" si="9"/>
        <v>171600</v>
      </c>
      <c r="K37" s="326">
        <f t="shared" si="9"/>
        <v>142100</v>
      </c>
      <c r="L37" s="326">
        <f t="shared" si="9"/>
        <v>153000</v>
      </c>
      <c r="M37" s="326">
        <f t="shared" si="9"/>
        <v>140000</v>
      </c>
      <c r="N37" s="326">
        <f t="shared" si="9"/>
        <v>144000</v>
      </c>
      <c r="O37" s="2"/>
      <c r="S37" s="2"/>
    </row>
    <row r="38" spans="1:19" ht="14.5">
      <c r="A38" s="2"/>
      <c r="B38" s="317" t="s">
        <v>277</v>
      </c>
      <c r="C38" s="318">
        <f>+C37-C27</f>
        <v>226000</v>
      </c>
      <c r="D38" s="318">
        <f t="shared" ref="D38:N38" si="10">+D37-D27</f>
        <v>144600</v>
      </c>
      <c r="E38" s="318">
        <f t="shared" si="10"/>
        <v>190100</v>
      </c>
      <c r="F38" s="318">
        <f t="shared" si="10"/>
        <v>196000</v>
      </c>
      <c r="G38" s="318">
        <f t="shared" si="10"/>
        <v>213600</v>
      </c>
      <c r="H38" s="318">
        <f t="shared" si="10"/>
        <v>172500</v>
      </c>
      <c r="I38" s="318">
        <f t="shared" si="10"/>
        <v>170500</v>
      </c>
      <c r="J38" s="318">
        <f t="shared" si="10"/>
        <v>162600</v>
      </c>
      <c r="K38" s="318">
        <f t="shared" si="10"/>
        <v>126100</v>
      </c>
      <c r="L38" s="318">
        <f t="shared" si="10"/>
        <v>135000</v>
      </c>
      <c r="M38" s="318">
        <f t="shared" si="10"/>
        <v>125000</v>
      </c>
      <c r="N38" s="318">
        <f t="shared" si="10"/>
        <v>128000</v>
      </c>
      <c r="O38" s="2"/>
      <c r="S38" s="2"/>
    </row>
    <row r="39" spans="1:19" ht="14.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S39" s="2"/>
    </row>
    <row r="40" spans="1:19" ht="14.5">
      <c r="A40" s="2"/>
      <c r="B40" s="2"/>
      <c r="C40" s="2"/>
      <c r="D40" s="2" t="s">
        <v>278</v>
      </c>
      <c r="E40" s="2" t="s">
        <v>279</v>
      </c>
      <c r="F40" s="2" t="s">
        <v>280</v>
      </c>
      <c r="G40" s="2" t="s">
        <v>281</v>
      </c>
      <c r="H40" s="2"/>
      <c r="I40" s="2"/>
      <c r="J40" s="2"/>
      <c r="K40" s="2"/>
      <c r="L40" s="2"/>
      <c r="M40" s="2"/>
      <c r="N40" s="2"/>
      <c r="O40" s="2"/>
      <c r="S40" s="2"/>
    </row>
    <row r="41" spans="1:19" ht="14.5">
      <c r="A41" s="2"/>
      <c r="B41" s="2"/>
      <c r="C41" s="2" t="s">
        <v>282</v>
      </c>
      <c r="D41" s="272">
        <f>SUM(C37:E37)</f>
        <v>581200</v>
      </c>
      <c r="E41" s="272">
        <f>+SUM(F37:H37)</f>
        <v>607100</v>
      </c>
      <c r="F41" s="272">
        <f>+SUM(I37:K37)</f>
        <v>492200</v>
      </c>
      <c r="G41" s="272">
        <f>+SUM(L37:N37)</f>
        <v>437000</v>
      </c>
      <c r="H41" s="2"/>
      <c r="I41" s="2"/>
      <c r="J41" s="2"/>
      <c r="K41" s="2"/>
      <c r="L41" s="2"/>
      <c r="M41" s="2"/>
      <c r="N41" s="2"/>
      <c r="O41" s="2"/>
      <c r="S41" s="2"/>
    </row>
    <row r="42" spans="1:19" ht="14.5">
      <c r="A42" s="2"/>
      <c r="B42" s="2"/>
      <c r="C42" s="2" t="s">
        <v>283</v>
      </c>
      <c r="D42" s="272">
        <f>SUM(C38:E38)</f>
        <v>560700</v>
      </c>
      <c r="E42" s="272">
        <f>+SUM(F38:H38)</f>
        <v>582100</v>
      </c>
      <c r="F42" s="272">
        <f>+SUM(I38:K38)</f>
        <v>459200</v>
      </c>
      <c r="G42" s="272">
        <f>+SUM(L38:N38)</f>
        <v>388000</v>
      </c>
      <c r="H42" s="2"/>
      <c r="I42" s="2"/>
      <c r="J42" s="2"/>
      <c r="K42" s="2"/>
      <c r="L42" s="2"/>
      <c r="M42" s="2"/>
      <c r="N42" s="2"/>
      <c r="O42" s="2"/>
      <c r="S42" s="2"/>
    </row>
    <row r="43" spans="1:19" ht="14.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S43" s="2"/>
    </row>
    <row r="44" spans="1:19" ht="14.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S44" s="2"/>
    </row>
    <row r="45" spans="1:19" ht="14.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S45" s="2"/>
    </row>
    <row r="46" spans="1:19" ht="14.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S46" s="2"/>
    </row>
    <row r="47" spans="1:19" ht="14.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S47" s="2"/>
    </row>
    <row r="48" spans="1:19" ht="14.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S48" s="2"/>
    </row>
    <row r="49" spans="1:19" ht="14.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S49" s="2"/>
    </row>
    <row r="50" spans="1:19" ht="14.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S50" s="2"/>
    </row>
  </sheetData>
  <mergeCells count="12">
    <mergeCell ref="N23:N24"/>
    <mergeCell ref="C23:C24"/>
    <mergeCell ref="D23:D24"/>
    <mergeCell ref="E23:E24"/>
    <mergeCell ref="F23:F24"/>
    <mergeCell ref="G23:G24"/>
    <mergeCell ref="H23:H24"/>
    <mergeCell ref="I23:I24"/>
    <mergeCell ref="J23:J24"/>
    <mergeCell ref="K23:K24"/>
    <mergeCell ref="L23:L24"/>
    <mergeCell ref="M23:M24"/>
  </mergeCells>
  <conditionalFormatting sqref="D22:N22">
    <cfRule type="iconSet" priority="8">
      <iconSet iconSet="3Signs" reverse="1">
        <cfvo type="percent" val="0"/>
        <cfvo type="num" val="0"/>
        <cfvo type="num" val="0" gte="0"/>
      </iconSet>
    </cfRule>
  </conditionalFormatting>
  <conditionalFormatting sqref="D25:N25">
    <cfRule type="iconSet" priority="7">
      <iconSet iconSet="3Signs" reverse="1">
        <cfvo type="percent" val="0"/>
        <cfvo type="num" val="0"/>
        <cfvo type="num" val="0" gte="0"/>
      </iconSet>
    </cfRule>
  </conditionalFormatting>
  <conditionalFormatting sqref="D32:N32">
    <cfRule type="cellIs" dxfId="21" priority="4" operator="lessThan">
      <formula>0</formula>
    </cfRule>
    <cfRule type="cellIs" dxfId="20" priority="5" operator="greaterThan">
      <formula>0</formula>
    </cfRule>
  </conditionalFormatting>
  <conditionalFormatting sqref="D35:N35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  <pageSetup orientation="portrait" horizontalDpi="4294967293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A1F0ADA8-6AC0-4782-A75C-4BD0E7179DCB}">
            <x14:iconSet iconSet="3Sign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Gray" iconId="0"/>
              <x14:cfIcon iconSet="NoIcons" iconId="0"/>
              <x14:cfIcon iconSet="3ArrowsGray" iconId="2"/>
            </x14:iconSet>
          </x14:cfRule>
          <xm:sqref>D32:N32</xm:sqref>
        </x14:conditionalFormatting>
        <x14:conditionalFormatting xmlns:xm="http://schemas.microsoft.com/office/excel/2006/main">
          <x14:cfRule type="iconSet" priority="3" id="{D2C9F4D8-30C7-4A98-84EE-83AFEE108E22}">
            <x14:iconSet iconSet="3Sign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Gray" iconId="0"/>
              <x14:cfIcon iconSet="NoIcons" iconId="0"/>
              <x14:cfIcon iconSet="3ArrowsGray" iconId="2"/>
            </x14:iconSet>
          </x14:cfRule>
          <xm:sqref>D35:N35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lineWeight="1.5" displayEmptyCellsAs="gap" xr2:uid="{D40C9358-BC3E-43FF-9983-0FBAD26DE1F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'Accounts Payable KPIs'!C23:N23</xm:f>
              <xm:sqref>O23</xm:sqref>
            </x14:sparkline>
          </x14:sparklines>
        </x14:sparklineGroup>
        <x14:sparklineGroup lineWeight="1.5" displayEmptyCellsAs="gap" xr2:uid="{2A8C51D6-8461-4C34-99C5-59691C015884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'Accounts Payable KPIs'!C20:N20</xm:f>
              <xm:sqref>O20</xm:sqref>
            </x14:sparkline>
          </x14:sparklines>
        </x14:sparklineGroup>
        <x14:sparklineGroup lineWeight="1.5" displayEmptyCellsAs="gap" xr2:uid="{47FAE04F-19BB-4696-9694-A811709E46D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'Accounts Payable KPIs'!C13:N13</xm:f>
              <xm:sqref>O13</xm:sqref>
            </x14:sparkline>
            <x14:sparkline>
              <xm:f>'Accounts Payable KPIs'!C14:N14</xm:f>
              <xm:sqref>O14</xm:sqref>
            </x14:sparkline>
            <x14:sparkline>
              <xm:f>'Accounts Payable KPIs'!C15:N15</xm:f>
              <xm:sqref>O15</xm:sqref>
            </x14:sparkline>
            <x14:sparkline>
              <xm:f>'Accounts Payable KPIs'!C16:N16</xm:f>
              <xm:sqref>O16</xm:sqref>
            </x14:sparkline>
            <x14:sparkline>
              <xm:f>'Accounts Payable KPIs'!C17:N17</xm:f>
              <xm:sqref>O17</xm:sqref>
            </x14:sparkline>
          </x14:sparklines>
        </x14:sparklineGroup>
        <x14:sparklineGroup lineWeight="1.5" displayEmptyCellsAs="gap" xr2:uid="{59E8F21F-C7EB-4672-8E32-59134AA4237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'Accounts Payable KPIs'!C7:N7</xm:f>
              <xm:sqref>O7</xm:sqref>
            </x14:sparkline>
          </x14:sparklines>
        </x14:sparklineGroup>
        <x14:sparklineGroup lineWeight="1.5" displayEmptyCellsAs="gap" xr2:uid="{7F14C8E2-B2F2-45D4-824A-EB2B60F782A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'Accounts Payable KPIs'!C37:N37</xm:f>
              <xm:sqref>O37</xm:sqref>
            </x14:sparkline>
            <x14:sparkline>
              <xm:f>'Accounts Payable KPIs'!C38:N38</xm:f>
              <xm:sqref>O38</xm:sqref>
            </x14:sparkline>
          </x14:sparklines>
        </x14:sparklineGroup>
        <x14:sparklineGroup type="stacked" displayEmptyCellsAs="gap" negative="1" xr2:uid="{A7D2A0E9-7E51-4675-9E23-BB6255FB40C8}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'Accounts Payable KPIs'!C35:N35</xm:f>
              <xm:sqref>O35</xm:sqref>
            </x14:sparkline>
          </x14:sparklines>
        </x14:sparklineGroup>
        <x14:sparklineGroup lineWeight="1.5" displayEmptyCellsAs="gap" xr2:uid="{33F81494-934E-4253-8F8A-B7C032CC76E4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'Accounts Payable KPIs'!C27:N27</xm:f>
              <xm:sqref>O27</xm:sqref>
            </x14:sparkline>
          </x14:sparklines>
        </x14:sparklineGroup>
        <x14:sparklineGroup manualMin="0" type="column" displayEmptyCellsAs="gap" negative="1" minAxisType="custom" xr2:uid="{0C23436A-C200-459A-97C8-FCC63C4F4BD3}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'Accounts Payable KPIs'!C29:N29</xm:f>
              <xm:sqref>O29</xm:sqref>
            </x14:sparkline>
          </x14:sparklines>
        </x14:sparklineGroup>
        <x14:sparklineGroup type="stacked" displayEmptyCellsAs="gap" negative="1" xr2:uid="{7B3C2755-3AA6-40DF-8A0E-2393CF973867}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'Accounts Payable KPIs'!C24:N24</xm:f>
              <xm:sqref>O24</xm:sqref>
            </x14:sparkline>
          </x14:sparklines>
        </x14:sparklineGroup>
        <x14:sparklineGroup type="stacked" displayEmptyCellsAs="gap" negative="1" xr2:uid="{F9BBF572-E657-4846-94A4-0BAED9F9F553}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'Accounts Payable KPIs'!C21:N21</xm:f>
              <xm:sqref>O21</xm:sqref>
            </x14:sparkline>
          </x14:sparklines>
        </x14:sparklineGroup>
        <x14:sparklineGroup lineWeight="1.5" displayEmptyCellsAs="gap" xr2:uid="{502C3F54-1862-40DA-B4B1-E98804AB1E6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'Accounts Payable KPIs'!C34:N34</xm:f>
              <xm:sqref>O34</xm:sqref>
            </x14:sparkline>
          </x14:sparklines>
        </x14:sparklineGroup>
        <x14:sparklineGroup lineWeight="1.5" displayEmptyCellsAs="gap" xr2:uid="{0716FAE6-8273-4F41-8EEB-9E525FB84A7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'Accounts Payable KPIs'!C31:N31</xm:f>
              <xm:sqref>O31</xm:sqref>
            </x14:sparkline>
          </x14:sparklines>
        </x14:sparklineGroup>
        <x14:sparklineGroup lineWeight="1.5" displayEmptyCellsAs="gap" xr2:uid="{5211B693-8FE9-4236-911B-1D8E30BB0B1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'Accounts Payable KPIs'!C8:N8</xm:f>
              <xm:sqref>O8</xm:sqref>
            </x14:sparkline>
            <x14:sparkline>
              <xm:f>'Accounts Payable KPIs'!C9:N9</xm:f>
              <xm:sqref>O9</xm:sqref>
            </x14:sparkline>
            <x14:sparkline>
              <xm:f>'Accounts Payable KPIs'!C10:N10</xm:f>
              <xm:sqref>O10</xm:sqref>
            </x14:sparkline>
            <x14:sparkline>
              <xm:f>'Accounts Payable KPIs'!C11:N11</xm:f>
              <xm:sqref>O11</xm:sqref>
            </x14:sparkline>
            <x14:sparkline>
              <xm:f>'Accounts Payable KPIs'!C12:N12</xm:f>
              <xm:sqref>O12</xm:sqref>
            </x14:sparkline>
          </x14:sparklines>
        </x14:sparklineGroup>
        <x14:sparklineGroup manualMin="0" type="column" displayEmptyCellsAs="gap" first="1" last="1" minAxisType="custom" xr2:uid="{04BE93EC-A442-4C70-8489-242BD67A0740}">
          <x14:colorSeries theme="8"/>
          <x14:colorNegative theme="9"/>
          <x14:colorAxis rgb="FF000000"/>
          <x14:colorMarkers theme="8" tint="-0.249977111117893"/>
          <x14:colorFirst theme="0" tint="-0.14999847407452621"/>
          <x14:colorLast theme="9" tint="0.39997558519241921"/>
          <x14:colorHigh theme="8" tint="-0.249977111117893"/>
          <x14:colorLow theme="8" tint="-0.249977111117893"/>
          <x14:sparklines>
            <x14:sparkline>
              <xm:f>'Accounts Payable KPIs'!C10:C12</xm:f>
              <xm:sqref>C23</xm:sqref>
            </x14:sparkline>
          </x14:sparklines>
        </x14:sparklineGroup>
        <x14:sparklineGroup manualMin="0" type="column" displayEmptyCellsAs="gap" first="1" last="1" minAxisType="custom" xr2:uid="{81EDF234-5642-40E6-92B9-C05064448679}">
          <x14:colorSeries theme="8"/>
          <x14:colorNegative theme="9"/>
          <x14:colorAxis rgb="FF000000"/>
          <x14:colorMarkers theme="8" tint="-0.249977111117893"/>
          <x14:colorFirst theme="0" tint="-0.14999847407452621"/>
          <x14:colorLast theme="9" tint="0.39997558519241921"/>
          <x14:colorHigh theme="8" tint="-0.249977111117893"/>
          <x14:colorLow theme="8" tint="-0.249977111117893"/>
          <x14:sparklines>
            <x14:sparkline>
              <xm:f>'Accounts Payable KPIs'!D10:D12</xm:f>
              <xm:sqref>D23</xm:sqref>
            </x14:sparkline>
            <x14:sparkline>
              <xm:f>'Accounts Payable KPIs'!E10:E12</xm:f>
              <xm:sqref>E23</xm:sqref>
            </x14:sparkline>
            <x14:sparkline>
              <xm:f>'Accounts Payable KPIs'!F10:F12</xm:f>
              <xm:sqref>F23</xm:sqref>
            </x14:sparkline>
            <x14:sparkline>
              <xm:f>'Accounts Payable KPIs'!G10:G12</xm:f>
              <xm:sqref>G23</xm:sqref>
            </x14:sparkline>
            <x14:sparkline>
              <xm:f>'Accounts Payable KPIs'!H10:H12</xm:f>
              <xm:sqref>H23</xm:sqref>
            </x14:sparkline>
            <x14:sparkline>
              <xm:f>'Accounts Payable KPIs'!I10:I12</xm:f>
              <xm:sqref>I23</xm:sqref>
            </x14:sparkline>
            <x14:sparkline>
              <xm:f>'Accounts Payable KPIs'!J10:J12</xm:f>
              <xm:sqref>J23</xm:sqref>
            </x14:sparkline>
            <x14:sparkline>
              <xm:f>'Accounts Payable KPIs'!K10:K12</xm:f>
              <xm:sqref>K23</xm:sqref>
            </x14:sparkline>
            <x14:sparkline>
              <xm:f>'Accounts Payable KPIs'!L10:L12</xm:f>
              <xm:sqref>L23</xm:sqref>
            </x14:sparkline>
            <x14:sparkline>
              <xm:f>'Accounts Payable KPIs'!M10:M12</xm:f>
              <xm:sqref>M23</xm:sqref>
            </x14:sparkline>
            <x14:sparkline>
              <xm:f>'Accounts Payable KPIs'!N10:N12</xm:f>
              <xm:sqref>N23</xm:sqref>
            </x14:sparkline>
          </x14:sparklines>
        </x14:sparklineGroup>
      </x14:sparklineGroup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E4ADB-3BB5-44F8-AC2D-B2AF68242EE8}">
  <sheetPr>
    <tabColor rgb="FF0070C0"/>
  </sheetPr>
  <dimension ref="A1:P42"/>
  <sheetViews>
    <sheetView zoomScaleNormal="100" workbookViewId="0">
      <selection activeCell="G9" sqref="G9"/>
    </sheetView>
  </sheetViews>
  <sheetFormatPr defaultColWidth="0" defaultRowHeight="15" customHeight="1" zeroHeight="1"/>
  <cols>
    <col min="1" max="1" width="6.7265625" customWidth="1"/>
    <col min="2" max="2" width="22.81640625" bestFit="1" customWidth="1"/>
    <col min="3" max="14" width="11.1796875" customWidth="1"/>
    <col min="15" max="15" width="12.26953125" customWidth="1"/>
    <col min="16" max="16" width="3.26953125" customWidth="1"/>
    <col min="17" max="16384" width="9" hidden="1"/>
  </cols>
  <sheetData>
    <row r="1" spans="1:16" ht="14.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ht="14.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ht="14.5">
      <c r="A3" s="2"/>
      <c r="B3" s="2"/>
      <c r="C3" s="2"/>
      <c r="D3" s="2"/>
      <c r="E3" s="2"/>
      <c r="F3" s="211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14.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 ht="14.5">
      <c r="A5" s="2"/>
      <c r="B5" s="3" t="s">
        <v>284</v>
      </c>
      <c r="C5" s="23" t="s">
        <v>39</v>
      </c>
      <c r="D5" s="23" t="s">
        <v>40</v>
      </c>
      <c r="E5" s="23" t="s">
        <v>41</v>
      </c>
      <c r="F5" s="23" t="s">
        <v>42</v>
      </c>
      <c r="G5" s="23" t="s">
        <v>43</v>
      </c>
      <c r="H5" s="23" t="s">
        <v>44</v>
      </c>
      <c r="I5" s="23" t="s">
        <v>45</v>
      </c>
      <c r="J5" s="23" t="s">
        <v>46</v>
      </c>
      <c r="K5" s="23" t="s">
        <v>47</v>
      </c>
      <c r="L5" s="23" t="s">
        <v>48</v>
      </c>
      <c r="M5" s="23" t="s">
        <v>49</v>
      </c>
      <c r="N5" s="23" t="s">
        <v>50</v>
      </c>
      <c r="O5" s="23" t="s">
        <v>66</v>
      </c>
      <c r="P5" s="2"/>
    </row>
    <row r="6" spans="1:16" ht="5.25" customHeight="1">
      <c r="A6" s="2"/>
      <c r="B6" s="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"/>
    </row>
    <row r="7" spans="1:16" ht="14.5">
      <c r="A7" s="2"/>
      <c r="B7" s="45" t="s">
        <v>285</v>
      </c>
      <c r="C7" s="327">
        <f t="shared" ref="C7:N7" si="0">+C8/C9</f>
        <v>1.3333333333333333</v>
      </c>
      <c r="D7" s="327">
        <f>+D8/D9</f>
        <v>1.0222222222222221</v>
      </c>
      <c r="E7" s="327">
        <f t="shared" si="0"/>
        <v>1.115151515151515</v>
      </c>
      <c r="F7" s="327">
        <f t="shared" si="0"/>
        <v>1.2672176308539942</v>
      </c>
      <c r="G7" s="327">
        <f t="shared" si="0"/>
        <v>1.4400200350613575</v>
      </c>
      <c r="H7" s="327">
        <f t="shared" si="0"/>
        <v>1.6363864034788145</v>
      </c>
      <c r="I7" s="327">
        <f t="shared" si="0"/>
        <v>1.8595300039531981</v>
      </c>
      <c r="J7" s="327">
        <f t="shared" si="0"/>
        <v>2.1131022772195429</v>
      </c>
      <c r="K7" s="327">
        <f t="shared" si="0"/>
        <v>2.4012525877494806</v>
      </c>
      <c r="L7" s="327">
        <f t="shared" si="0"/>
        <v>2.7286961224425914</v>
      </c>
      <c r="M7" s="327">
        <f t="shared" si="0"/>
        <v>3.1007910482302172</v>
      </c>
      <c r="N7" s="327">
        <f t="shared" si="0"/>
        <v>3.5236261911707012</v>
      </c>
      <c r="O7" s="111"/>
      <c r="P7" s="2"/>
    </row>
    <row r="8" spans="1:16" ht="14.5">
      <c r="A8" s="2"/>
      <c r="B8" s="252" t="s">
        <v>286</v>
      </c>
      <c r="C8" s="328">
        <v>20000</v>
      </c>
      <c r="D8" s="328">
        <v>23000</v>
      </c>
      <c r="E8" s="328">
        <v>27600</v>
      </c>
      <c r="F8" s="328">
        <v>34500</v>
      </c>
      <c r="G8" s="328">
        <v>43125</v>
      </c>
      <c r="H8" s="328">
        <v>53906.25</v>
      </c>
      <c r="I8" s="328">
        <v>67382.8125</v>
      </c>
      <c r="J8" s="328">
        <v>84228.515625</v>
      </c>
      <c r="K8" s="328">
        <v>105285.64453125</v>
      </c>
      <c r="L8" s="328">
        <v>131607.0556640625</v>
      </c>
      <c r="M8" s="328">
        <v>164508.81958007813</v>
      </c>
      <c r="N8" s="328">
        <v>205636.02447509766</v>
      </c>
      <c r="O8" s="111"/>
      <c r="P8" s="2"/>
    </row>
    <row r="9" spans="1:16" ht="14.5">
      <c r="A9" s="2"/>
      <c r="B9" s="252" t="s">
        <v>287</v>
      </c>
      <c r="C9" s="328">
        <v>15000</v>
      </c>
      <c r="D9" s="328">
        <v>22500</v>
      </c>
      <c r="E9" s="328">
        <v>24750.000000000004</v>
      </c>
      <c r="F9" s="328">
        <v>27225.000000000007</v>
      </c>
      <c r="G9" s="328">
        <v>29947.5</v>
      </c>
      <c r="H9" s="328">
        <v>32942.250000000015</v>
      </c>
      <c r="I9" s="328">
        <v>36236.47500000002</v>
      </c>
      <c r="J9" s="328">
        <v>39860.122500000027</v>
      </c>
      <c r="K9" s="328">
        <v>43846.134750000034</v>
      </c>
      <c r="L9" s="328">
        <v>48230.748225000039</v>
      </c>
      <c r="M9" s="328">
        <v>53053.823047500046</v>
      </c>
      <c r="N9" s="328">
        <v>58359.205352250057</v>
      </c>
      <c r="O9" s="111"/>
      <c r="P9" s="2"/>
    </row>
    <row r="10" spans="1:16" ht="14.5">
      <c r="A10" s="2"/>
      <c r="B10" s="252" t="s">
        <v>288</v>
      </c>
      <c r="C10" s="329">
        <f>+C8-C9</f>
        <v>5000</v>
      </c>
      <c r="D10" s="329">
        <f t="shared" ref="D10:N10" si="1">+D8-D9</f>
        <v>500</v>
      </c>
      <c r="E10" s="329">
        <f t="shared" si="1"/>
        <v>2849.9999999999964</v>
      </c>
      <c r="F10" s="329">
        <f t="shared" si="1"/>
        <v>7274.9999999999927</v>
      </c>
      <c r="G10" s="329">
        <f t="shared" si="1"/>
        <v>13177.5</v>
      </c>
      <c r="H10" s="329">
        <f t="shared" si="1"/>
        <v>20963.999999999985</v>
      </c>
      <c r="I10" s="329">
        <f t="shared" si="1"/>
        <v>31146.33749999998</v>
      </c>
      <c r="J10" s="329">
        <f t="shared" si="1"/>
        <v>44368.393124999973</v>
      </c>
      <c r="K10" s="329">
        <f t="shared" si="1"/>
        <v>61439.509781249966</v>
      </c>
      <c r="L10" s="329">
        <f t="shared" si="1"/>
        <v>83376.307439062453</v>
      </c>
      <c r="M10" s="329">
        <f t="shared" si="1"/>
        <v>111454.99653257808</v>
      </c>
      <c r="N10" s="329">
        <f t="shared" si="1"/>
        <v>147276.81912284761</v>
      </c>
      <c r="O10" s="111"/>
      <c r="P10" s="2"/>
    </row>
    <row r="11" spans="1:16" ht="6" customHeight="1">
      <c r="A11" s="2"/>
      <c r="B11" s="252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"/>
      <c r="P11" s="2"/>
    </row>
    <row r="12" spans="1:16" ht="14.5">
      <c r="A12" s="2"/>
      <c r="B12" s="45" t="s">
        <v>289</v>
      </c>
      <c r="C12" s="276">
        <f t="shared" ref="C12:N12" si="2">+C13/C14</f>
        <v>0.5</v>
      </c>
      <c r="D12" s="276">
        <f t="shared" si="2"/>
        <v>0.38333333333333336</v>
      </c>
      <c r="E12" s="276">
        <f t="shared" si="2"/>
        <v>0.4181818181818181</v>
      </c>
      <c r="F12" s="276">
        <f t="shared" si="2"/>
        <v>0.47520661157024779</v>
      </c>
      <c r="G12" s="276">
        <f t="shared" si="2"/>
        <v>0.54000751314800877</v>
      </c>
      <c r="H12" s="276">
        <f t="shared" si="2"/>
        <v>0.6136449013045554</v>
      </c>
      <c r="I12" s="276">
        <f t="shared" si="2"/>
        <v>0.69732375148244929</v>
      </c>
      <c r="J12" s="276">
        <f t="shared" si="2"/>
        <v>0.79241335395732859</v>
      </c>
      <c r="K12" s="276">
        <f t="shared" si="2"/>
        <v>0.90046972040605522</v>
      </c>
      <c r="L12" s="276">
        <f t="shared" si="2"/>
        <v>1.0232610459159717</v>
      </c>
      <c r="M12" s="276">
        <f t="shared" si="2"/>
        <v>1.1627966430863315</v>
      </c>
      <c r="N12" s="276">
        <f t="shared" si="2"/>
        <v>1.3213598216890128</v>
      </c>
      <c r="O12" s="111"/>
      <c r="P12" s="2"/>
    </row>
    <row r="13" spans="1:16" ht="14.5">
      <c r="A13" s="2"/>
      <c r="B13" s="252" t="s">
        <v>97</v>
      </c>
      <c r="C13" s="328">
        <v>30000</v>
      </c>
      <c r="D13" s="328">
        <v>34500</v>
      </c>
      <c r="E13" s="328">
        <v>41400</v>
      </c>
      <c r="F13" s="328">
        <v>51750</v>
      </c>
      <c r="G13" s="328">
        <v>64687.5</v>
      </c>
      <c r="H13" s="328">
        <v>80859.375</v>
      </c>
      <c r="I13" s="328">
        <v>101074.21875</v>
      </c>
      <c r="J13" s="328">
        <v>126342.7734375</v>
      </c>
      <c r="K13" s="328">
        <v>157928.466796875</v>
      </c>
      <c r="L13" s="328">
        <v>197410.58349609375</v>
      </c>
      <c r="M13" s="328">
        <v>246763.22937011719</v>
      </c>
      <c r="N13" s="328">
        <v>308454.03671264648</v>
      </c>
      <c r="O13" s="111"/>
      <c r="P13" s="2"/>
    </row>
    <row r="14" spans="1:16" ht="14.5">
      <c r="A14" s="2"/>
      <c r="B14" s="252" t="s">
        <v>290</v>
      </c>
      <c r="C14" s="328">
        <v>60000</v>
      </c>
      <c r="D14" s="328">
        <v>90000</v>
      </c>
      <c r="E14" s="328">
        <v>99000.000000000015</v>
      </c>
      <c r="F14" s="328">
        <v>108900.00000000003</v>
      </c>
      <c r="G14" s="328">
        <v>119790.00000000004</v>
      </c>
      <c r="H14" s="328">
        <v>131769.00000000006</v>
      </c>
      <c r="I14" s="328">
        <v>144945.90000000008</v>
      </c>
      <c r="J14" s="328">
        <v>159440.49000000011</v>
      </c>
      <c r="K14" s="328">
        <v>175384.53900000014</v>
      </c>
      <c r="L14" s="328">
        <v>192922.99290000016</v>
      </c>
      <c r="M14" s="328">
        <v>212215.29219000018</v>
      </c>
      <c r="N14" s="328">
        <v>233436.82140900023</v>
      </c>
      <c r="O14" s="111"/>
      <c r="P14" s="2"/>
    </row>
    <row r="15" spans="1:16" ht="7.75" customHeight="1">
      <c r="A15" s="2"/>
      <c r="B15" s="252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"/>
      <c r="P15" s="2"/>
    </row>
    <row r="16" spans="1:16" ht="14.5">
      <c r="A16" s="2"/>
      <c r="B16" s="45" t="s">
        <v>291</v>
      </c>
      <c r="C16" s="276">
        <f>+C18/C17</f>
        <v>0.23333333333333334</v>
      </c>
      <c r="D16" s="276">
        <f t="shared" ref="D16:N16" si="3">+D17/SUM(D17:D18)</f>
        <v>0.76666666666666672</v>
      </c>
      <c r="E16" s="276">
        <f t="shared" si="3"/>
        <v>0.78186968838526916</v>
      </c>
      <c r="F16" s="276">
        <f t="shared" si="3"/>
        <v>0.80288573423318599</v>
      </c>
      <c r="G16" s="276">
        <f t="shared" si="3"/>
        <v>0.82233705808321578</v>
      </c>
      <c r="H16" s="276">
        <f t="shared" si="3"/>
        <v>0.84025083021653046</v>
      </c>
      <c r="I16" s="276">
        <f t="shared" si="3"/>
        <v>0.85667316952950379</v>
      </c>
      <c r="J16" s="276">
        <f t="shared" si="3"/>
        <v>0.8716651295596769</v>
      </c>
      <c r="K16" s="276">
        <f t="shared" si="3"/>
        <v>0.88529889585168742</v>
      </c>
      <c r="L16" s="276">
        <f t="shared" si="3"/>
        <v>0.89765432897289188</v>
      </c>
      <c r="M16" s="276">
        <f t="shared" si="3"/>
        <v>0.9088159341675931</v>
      </c>
      <c r="N16" s="276">
        <f t="shared" si="3"/>
        <v>0.91887029368974293</v>
      </c>
      <c r="O16" s="111"/>
      <c r="P16" s="2"/>
    </row>
    <row r="17" spans="1:16" ht="14.5">
      <c r="A17" s="2"/>
      <c r="B17" s="252" t="s">
        <v>292</v>
      </c>
      <c r="C17" s="328">
        <v>60000</v>
      </c>
      <c r="D17" s="328">
        <v>69000</v>
      </c>
      <c r="E17" s="328">
        <v>82800</v>
      </c>
      <c r="F17" s="328">
        <v>103500</v>
      </c>
      <c r="G17" s="328">
        <v>129375</v>
      </c>
      <c r="H17" s="328">
        <v>161718.75</v>
      </c>
      <c r="I17" s="328">
        <v>202148.4375</v>
      </c>
      <c r="J17" s="328">
        <v>252685.546875</v>
      </c>
      <c r="K17" s="328">
        <v>315856.93359375</v>
      </c>
      <c r="L17" s="328">
        <v>394821.1669921875</v>
      </c>
      <c r="M17" s="328">
        <v>493526.45874023438</v>
      </c>
      <c r="N17" s="328">
        <v>616908.07342529297</v>
      </c>
      <c r="O17" s="111"/>
      <c r="P17" s="2"/>
    </row>
    <row r="18" spans="1:16" ht="14.5">
      <c r="A18" s="2"/>
      <c r="B18" s="252" t="s">
        <v>16</v>
      </c>
      <c r="C18" s="328">
        <v>14000</v>
      </c>
      <c r="D18" s="328">
        <v>21000</v>
      </c>
      <c r="E18" s="328">
        <v>23100.000000000004</v>
      </c>
      <c r="F18" s="328">
        <v>25410.000000000007</v>
      </c>
      <c r="G18" s="328">
        <v>27951.000000000011</v>
      </c>
      <c r="H18" s="328">
        <v>30746.100000000013</v>
      </c>
      <c r="I18" s="328">
        <v>33820.710000000014</v>
      </c>
      <c r="J18" s="328">
        <v>37202.781000000017</v>
      </c>
      <c r="K18" s="328">
        <v>40923.05910000002</v>
      </c>
      <c r="L18" s="328">
        <v>45015.365010000023</v>
      </c>
      <c r="M18" s="328">
        <v>49516.901511000033</v>
      </c>
      <c r="N18" s="328">
        <v>54468.591662100043</v>
      </c>
      <c r="O18" s="111"/>
      <c r="P18" s="2"/>
    </row>
    <row r="19" spans="1:16" ht="6" customHeight="1">
      <c r="A19" s="2"/>
      <c r="B19" s="252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"/>
      <c r="P19" s="2"/>
    </row>
    <row r="20" spans="1:16" ht="6.75" customHeight="1">
      <c r="A20" s="2"/>
      <c r="B20" s="252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"/>
      <c r="P20" s="2"/>
    </row>
    <row r="21" spans="1:16" ht="14.5">
      <c r="A21" s="2"/>
      <c r="B21" s="45" t="s">
        <v>293</v>
      </c>
      <c r="C21" s="330">
        <f t="shared" ref="C21:N21" si="4">+((C22/(C23+C22))*C25)+((C23/(C23+C22))*C26)*(1-C24)</f>
        <v>3.456E-2</v>
      </c>
      <c r="D21" s="330">
        <f t="shared" si="4"/>
        <v>3.367441860465116E-2</v>
      </c>
      <c r="E21" s="330">
        <f t="shared" si="4"/>
        <v>3.3967741935483867E-2</v>
      </c>
      <c r="F21" s="330">
        <f t="shared" si="4"/>
        <v>3.4393185689948889E-2</v>
      </c>
      <c r="G21" s="330">
        <f t="shared" si="4"/>
        <v>3.4809204960929097E-2</v>
      </c>
      <c r="H21" s="330">
        <f t="shared" si="4"/>
        <v>3.5212843159941457E-2</v>
      </c>
      <c r="I21" s="330">
        <f t="shared" si="4"/>
        <v>3.5601511501622662E-2</v>
      </c>
      <c r="J21" s="330">
        <f t="shared" si="4"/>
        <v>3.5973043150370074E-2</v>
      </c>
      <c r="K21" s="330">
        <f t="shared" si="4"/>
        <v>3.6325723688562947E-2</v>
      </c>
      <c r="L21" s="330">
        <f t="shared" si="4"/>
        <v>3.6658298602238105E-2</v>
      </c>
      <c r="M21" s="330">
        <f t="shared" si="4"/>
        <v>3.6969960227531906E-2</v>
      </c>
      <c r="N21" s="330">
        <f t="shared" si="4"/>
        <v>3.7260317830182778E-2</v>
      </c>
      <c r="O21" s="111"/>
      <c r="P21" s="2"/>
    </row>
    <row r="22" spans="1:16" ht="14.5">
      <c r="A22" s="2"/>
      <c r="B22" s="252" t="s">
        <v>122</v>
      </c>
      <c r="C22" s="328">
        <v>90000</v>
      </c>
      <c r="D22" s="328">
        <v>103499.99999999999</v>
      </c>
      <c r="E22" s="328">
        <v>124199.99999999997</v>
      </c>
      <c r="F22" s="328">
        <v>155249.99999999997</v>
      </c>
      <c r="G22" s="328">
        <v>194062.49999999997</v>
      </c>
      <c r="H22" s="328">
        <v>242578.12499999997</v>
      </c>
      <c r="I22" s="328">
        <v>303222.65624999994</v>
      </c>
      <c r="J22" s="328">
        <v>379028.32031249994</v>
      </c>
      <c r="K22" s="328">
        <v>473785.40039062494</v>
      </c>
      <c r="L22" s="328">
        <v>592231.75048828113</v>
      </c>
      <c r="M22" s="328">
        <v>740289.68811035145</v>
      </c>
      <c r="N22" s="328">
        <v>925362.11013793934</v>
      </c>
      <c r="O22" s="111"/>
      <c r="P22" s="2"/>
    </row>
    <row r="23" spans="1:16" ht="14.5">
      <c r="A23" s="2"/>
      <c r="B23" s="252" t="s">
        <v>290</v>
      </c>
      <c r="C23" s="331">
        <f>C14</f>
        <v>60000</v>
      </c>
      <c r="D23" s="331">
        <f t="shared" ref="D23:N23" si="5">D14</f>
        <v>90000</v>
      </c>
      <c r="E23" s="331">
        <f t="shared" si="5"/>
        <v>99000.000000000015</v>
      </c>
      <c r="F23" s="331">
        <f t="shared" si="5"/>
        <v>108900.00000000003</v>
      </c>
      <c r="G23" s="331">
        <f t="shared" si="5"/>
        <v>119790.00000000004</v>
      </c>
      <c r="H23" s="331">
        <f t="shared" si="5"/>
        <v>131769.00000000006</v>
      </c>
      <c r="I23" s="331">
        <f t="shared" si="5"/>
        <v>144945.90000000008</v>
      </c>
      <c r="J23" s="331">
        <f t="shared" si="5"/>
        <v>159440.49000000011</v>
      </c>
      <c r="K23" s="331">
        <f t="shared" si="5"/>
        <v>175384.53900000014</v>
      </c>
      <c r="L23" s="331">
        <f t="shared" si="5"/>
        <v>192922.99290000016</v>
      </c>
      <c r="M23" s="331">
        <f t="shared" si="5"/>
        <v>212215.29219000018</v>
      </c>
      <c r="N23" s="331">
        <f t="shared" si="5"/>
        <v>233436.82140900023</v>
      </c>
      <c r="O23" s="111"/>
      <c r="P23" s="2"/>
    </row>
    <row r="24" spans="1:16" ht="14.5">
      <c r="A24" s="2"/>
      <c r="B24" s="252" t="s">
        <v>294</v>
      </c>
      <c r="C24" s="332">
        <v>0.12</v>
      </c>
      <c r="D24" s="332">
        <v>0.12</v>
      </c>
      <c r="E24" s="332">
        <v>0.12</v>
      </c>
      <c r="F24" s="332">
        <v>0.12</v>
      </c>
      <c r="G24" s="332">
        <v>0.12</v>
      </c>
      <c r="H24" s="332">
        <v>0.12</v>
      </c>
      <c r="I24" s="332">
        <v>0.12</v>
      </c>
      <c r="J24" s="332">
        <v>0.12</v>
      </c>
      <c r="K24" s="332">
        <v>0.12</v>
      </c>
      <c r="L24" s="332">
        <v>0.12</v>
      </c>
      <c r="M24" s="332">
        <v>0.12</v>
      </c>
      <c r="N24" s="332">
        <v>0.12</v>
      </c>
      <c r="O24" s="111"/>
      <c r="P24" s="2"/>
    </row>
    <row r="25" spans="1:16" ht="14.5">
      <c r="A25" s="2"/>
      <c r="B25" s="252" t="s">
        <v>295</v>
      </c>
      <c r="C25" s="333">
        <v>0.04</v>
      </c>
      <c r="D25" s="333">
        <v>0.04</v>
      </c>
      <c r="E25" s="333">
        <v>0.04</v>
      </c>
      <c r="F25" s="333">
        <v>0.04</v>
      </c>
      <c r="G25" s="333">
        <v>0.04</v>
      </c>
      <c r="H25" s="333">
        <v>0.04</v>
      </c>
      <c r="I25" s="333">
        <v>0.04</v>
      </c>
      <c r="J25" s="333">
        <v>0.04</v>
      </c>
      <c r="K25" s="333">
        <v>0.04</v>
      </c>
      <c r="L25" s="333">
        <v>0.04</v>
      </c>
      <c r="M25" s="333">
        <v>0.04</v>
      </c>
      <c r="N25" s="333">
        <v>0.04</v>
      </c>
      <c r="O25" s="111"/>
      <c r="P25" s="2"/>
    </row>
    <row r="26" spans="1:16" ht="14.5">
      <c r="A26" s="2"/>
      <c r="B26" s="252" t="s">
        <v>296</v>
      </c>
      <c r="C26" s="333">
        <v>0.03</v>
      </c>
      <c r="D26" s="333">
        <v>0.03</v>
      </c>
      <c r="E26" s="333">
        <v>0.03</v>
      </c>
      <c r="F26" s="333">
        <v>0.03</v>
      </c>
      <c r="G26" s="333">
        <v>0.03</v>
      </c>
      <c r="H26" s="333">
        <v>0.03</v>
      </c>
      <c r="I26" s="333">
        <v>0.03</v>
      </c>
      <c r="J26" s="333">
        <v>0.03</v>
      </c>
      <c r="K26" s="333">
        <v>0.03</v>
      </c>
      <c r="L26" s="333">
        <v>0.03</v>
      </c>
      <c r="M26" s="333">
        <v>0.03</v>
      </c>
      <c r="N26" s="333">
        <v>0.03</v>
      </c>
      <c r="O26" s="111"/>
      <c r="P26" s="2"/>
    </row>
    <row r="27" spans="1:16" ht="6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</row>
    <row r="28" spans="1:16" ht="14.5">
      <c r="A28" s="2"/>
      <c r="B28" s="45" t="s">
        <v>115</v>
      </c>
      <c r="C28" s="276">
        <f>+C23/C22</f>
        <v>0.66666666666666663</v>
      </c>
      <c r="D28" s="276">
        <f t="shared" ref="D28:N28" si="6">+D23/D22</f>
        <v>0.86956521739130443</v>
      </c>
      <c r="E28" s="276">
        <f t="shared" si="6"/>
        <v>0.79710144927536264</v>
      </c>
      <c r="F28" s="276">
        <f t="shared" si="6"/>
        <v>0.70144927536231916</v>
      </c>
      <c r="G28" s="276">
        <f t="shared" si="6"/>
        <v>0.61727536231884095</v>
      </c>
      <c r="H28" s="276">
        <f t="shared" si="6"/>
        <v>0.54320231884058001</v>
      </c>
      <c r="I28" s="276">
        <f t="shared" si="6"/>
        <v>0.47801804057971048</v>
      </c>
      <c r="J28" s="276">
        <f t="shared" si="6"/>
        <v>0.42065587571014529</v>
      </c>
      <c r="K28" s="276">
        <f t="shared" si="6"/>
        <v>0.37017717062492789</v>
      </c>
      <c r="L28" s="276">
        <f t="shared" si="6"/>
        <v>0.32575591014993655</v>
      </c>
      <c r="M28" s="276">
        <f t="shared" si="6"/>
        <v>0.2866652009319442</v>
      </c>
      <c r="N28" s="276">
        <f t="shared" si="6"/>
        <v>0.25226537682011091</v>
      </c>
      <c r="O28" s="111"/>
      <c r="P28" s="2"/>
    </row>
    <row r="29" spans="1:16" ht="14.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6" s="2" customFormat="1" ht="14.5"/>
    <row r="31" spans="1:16" s="2" customFormat="1" ht="14.5"/>
    <row r="32" spans="1:16" s="2" customFormat="1" ht="14.5"/>
    <row r="33" spans="13:13" s="2" customFormat="1" ht="14.5"/>
    <row r="34" spans="13:13" s="2" customFormat="1" ht="14.5"/>
    <row r="35" spans="13:13" s="2" customFormat="1" ht="14.5">
      <c r="M35" s="61"/>
    </row>
    <row r="36" spans="13:13" s="2" customFormat="1" ht="14.5">
      <c r="M36" s="61"/>
    </row>
    <row r="37" spans="13:13" s="2" customFormat="1" ht="14.5">
      <c r="M37" s="61"/>
    </row>
    <row r="38" spans="13:13" s="2" customFormat="1" ht="14.5">
      <c r="M38" s="61"/>
    </row>
    <row r="39" spans="13:13" s="2" customFormat="1" ht="14.5"/>
    <row r="40" spans="13:13" s="2" customFormat="1" ht="14.5"/>
    <row r="41" spans="13:13" s="2" customFormat="1" ht="14.5"/>
    <row r="42" spans="13:13" s="2" customFormat="1" ht="14.5"/>
  </sheetData>
  <pageMargins left="0.7" right="0.7" top="0.75" bottom="0.75" header="0.3" footer="0.3"/>
  <pageSetup orientation="portrait" horizontalDpi="4294967293" verticalDpi="4294967293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5AC29DD9-C317-4A3D-9B87-A06FB3E8133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'Utilities KPIs'!C28:N28</xm:f>
              <xm:sqref>O28</xm:sqref>
            </x14:sparkline>
          </x14:sparklines>
        </x14:sparklineGroup>
        <x14:sparklineGroup manualMax="0" manualMin="0" displayEmptyCellsAs="gap" xr2:uid="{00E9D095-5F4C-49E2-ABDB-C1FF4B0617A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'Utilities KPIs'!C22:N22</xm:f>
              <xm:sqref>O22</xm:sqref>
            </x14:sparkline>
            <x14:sparkline>
              <xm:f>'Utilities KPIs'!C23:N23</xm:f>
              <xm:sqref>O23</xm:sqref>
            </x14:sparkline>
          </x14:sparklines>
        </x14:sparklineGroup>
        <x14:sparklineGroup manualMax="0" manualMin="0" displayEmptyCellsAs="gap" xr2:uid="{40350C34-D355-4A96-AFDD-8FEFB4B40D7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'Utilities KPIs'!C24:N24</xm:f>
              <xm:sqref>O24</xm:sqref>
            </x14:sparkline>
            <x14:sparkline>
              <xm:f>'Utilities KPIs'!C25:N25</xm:f>
              <xm:sqref>O25</xm:sqref>
            </x14:sparkline>
            <x14:sparkline>
              <xm:f>'Utilities KPIs'!C26:N26</xm:f>
              <xm:sqref>O26</xm:sqref>
            </x14:sparkline>
          </x14:sparklines>
        </x14:sparklineGroup>
        <x14:sparklineGroup manualMax="0" manualMin="0" displayEmptyCellsAs="gap" xr2:uid="{0AE9F4D2-4470-41FE-9E86-37760AA4508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'Utilities KPIs'!C12:N12</xm:f>
              <xm:sqref>O12</xm:sqref>
            </x14:sparkline>
          </x14:sparklines>
        </x14:sparklineGroup>
        <x14:sparklineGroup manualMax="0" manualMin="0" displayEmptyCellsAs="gap" xr2:uid="{887715BE-2F0B-4E57-A85A-D595939358D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'Utilities KPIs'!C16:N16</xm:f>
              <xm:sqref>O16</xm:sqref>
            </x14:sparkline>
          </x14:sparklines>
        </x14:sparklineGroup>
        <x14:sparklineGroup manualMax="0" manualMin="0" displayEmptyCellsAs="gap" xr2:uid="{6BCBA2DE-9248-4491-8D03-B077202B201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'Utilities KPIs'!C21:N21</xm:f>
              <xm:sqref>O21</xm:sqref>
            </x14:sparkline>
          </x14:sparklines>
        </x14:sparklineGroup>
        <x14:sparklineGroup manualMax="0" manualMin="0" displayEmptyCellsAs="gap" xr2:uid="{8F03B21B-F92B-48FC-95D5-7CEB6CEFB63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'Utilities KPIs'!C17:N17</xm:f>
              <xm:sqref>O17</xm:sqref>
            </x14:sparkline>
            <x14:sparkline>
              <xm:f>'Utilities KPIs'!C18:N18</xm:f>
              <xm:sqref>O18</xm:sqref>
            </x14:sparkline>
          </x14:sparklines>
        </x14:sparklineGroup>
        <x14:sparklineGroup manualMax="0" manualMin="0" displayEmptyCellsAs="gap" xr2:uid="{74C40CCC-C797-4E5F-9C91-36693D86D55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'Utilities KPIs'!C13:N13</xm:f>
              <xm:sqref>O13</xm:sqref>
            </x14:sparkline>
            <x14:sparkline>
              <xm:f>'Utilities KPIs'!C14:N14</xm:f>
              <xm:sqref>O14</xm:sqref>
            </x14:sparkline>
          </x14:sparklines>
        </x14:sparklineGroup>
        <x14:sparklineGroup manualMax="0" manualMin="0" displayEmptyCellsAs="gap" xr2:uid="{43EF0DD3-E135-4690-A684-D6527DDADB7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'Utilities KPIs'!C7:N7</xm:f>
              <xm:sqref>O7</xm:sqref>
            </x14:sparkline>
          </x14:sparklines>
        </x14:sparklineGroup>
        <x14:sparklineGroup manualMax="0" manualMin="0" type="stacked" displayEmptyCellsAs="gap" xr2:uid="{084F1F32-3631-46FD-A3BA-92FF33165D7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'Utilities KPIs'!C10:N10</xm:f>
              <xm:sqref>O10</xm:sqref>
            </x14:sparkline>
          </x14:sparklines>
        </x14:sparklineGroup>
        <x14:sparklineGroup manualMax="0" manualMin="0" displayEmptyCellsAs="gap" xr2:uid="{ED976BE0-1978-4232-B7A4-C8459D54A17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'Utilities KPIs'!C9:N9</xm:f>
              <xm:sqref>O9</xm:sqref>
            </x14:sparkline>
          </x14:sparklines>
        </x14:sparklineGroup>
        <x14:sparklineGroup manualMax="0" manualMin="0" displayEmptyCellsAs="gap" xr2:uid="{5C9FAA6F-02F2-4F4D-BC69-D0D92DB1246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'Utilities KPIs'!C8:N8</xm:f>
              <xm:sqref>O8</xm:sqref>
            </x14:sparkline>
          </x14:sparklines>
        </x14:sparklineGroup>
      </x14:sparklineGroup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23A93-47DF-4EB3-A0C6-F8A9F0E377E8}">
  <sheetPr>
    <tabColor rgb="FF0070C0"/>
  </sheetPr>
  <dimension ref="A1:P42"/>
  <sheetViews>
    <sheetView zoomScaleNormal="100" workbookViewId="0">
      <selection activeCell="I28" sqref="I28"/>
    </sheetView>
  </sheetViews>
  <sheetFormatPr defaultColWidth="0" defaultRowHeight="15" customHeight="1" zeroHeight="1"/>
  <cols>
    <col min="1" max="1" width="6.7265625" customWidth="1"/>
    <col min="2" max="2" width="22.81640625" bestFit="1" customWidth="1"/>
    <col min="3" max="14" width="11.1796875" customWidth="1"/>
    <col min="15" max="15" width="12.26953125" customWidth="1"/>
    <col min="16" max="16" width="3.26953125" customWidth="1"/>
    <col min="17" max="16384" width="9" hidden="1"/>
  </cols>
  <sheetData>
    <row r="1" spans="1:16" ht="14.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ht="14.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ht="14.5">
      <c r="A3" s="2"/>
      <c r="B3" s="2"/>
      <c r="C3" s="2"/>
      <c r="D3" s="2"/>
      <c r="E3" s="211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14.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 ht="14.5">
      <c r="A5" s="2"/>
      <c r="B5" s="23"/>
      <c r="C5" s="23" t="s">
        <v>39</v>
      </c>
      <c r="D5" s="23" t="s">
        <v>40</v>
      </c>
      <c r="E5" s="23" t="s">
        <v>41</v>
      </c>
      <c r="F5" s="23" t="s">
        <v>42</v>
      </c>
      <c r="G5" s="23" t="s">
        <v>43</v>
      </c>
      <c r="H5" s="23" t="s">
        <v>44</v>
      </c>
      <c r="I5" s="23" t="s">
        <v>45</v>
      </c>
      <c r="J5" s="23" t="s">
        <v>46</v>
      </c>
      <c r="K5" s="23" t="s">
        <v>47</v>
      </c>
      <c r="L5" s="23" t="s">
        <v>48</v>
      </c>
      <c r="M5" s="23" t="s">
        <v>49</v>
      </c>
      <c r="N5" s="23" t="s">
        <v>50</v>
      </c>
      <c r="O5" s="23" t="s">
        <v>66</v>
      </c>
      <c r="P5" s="2"/>
    </row>
    <row r="6" spans="1:16" ht="14.5">
      <c r="A6" s="2"/>
      <c r="B6" s="45" t="s">
        <v>16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4.5">
      <c r="A7" s="2"/>
      <c r="B7" s="252" t="s">
        <v>297</v>
      </c>
      <c r="C7" s="328">
        <v>17000</v>
      </c>
      <c r="D7" s="328">
        <v>17100</v>
      </c>
      <c r="E7" s="328">
        <v>17200</v>
      </c>
      <c r="F7" s="328">
        <v>17300</v>
      </c>
      <c r="G7" s="328">
        <v>17400</v>
      </c>
      <c r="H7" s="328">
        <v>17500</v>
      </c>
      <c r="I7" s="328">
        <v>17400</v>
      </c>
      <c r="J7" s="328">
        <v>17700</v>
      </c>
      <c r="K7" s="328">
        <v>17800</v>
      </c>
      <c r="L7" s="328">
        <v>17900</v>
      </c>
      <c r="M7" s="328">
        <v>18000</v>
      </c>
      <c r="N7" s="328">
        <v>18100</v>
      </c>
      <c r="O7" s="111"/>
      <c r="P7" s="2"/>
    </row>
    <row r="8" spans="1:16" ht="14.5">
      <c r="A8" s="2"/>
      <c r="B8" s="252" t="s">
        <v>298</v>
      </c>
      <c r="C8" s="334">
        <v>85</v>
      </c>
      <c r="D8" s="334">
        <v>85</v>
      </c>
      <c r="E8" s="334">
        <v>85</v>
      </c>
      <c r="F8" s="334">
        <v>85</v>
      </c>
      <c r="G8" s="334">
        <v>85</v>
      </c>
      <c r="H8" s="334">
        <v>85</v>
      </c>
      <c r="I8" s="334">
        <v>85</v>
      </c>
      <c r="J8" s="334">
        <v>85</v>
      </c>
      <c r="K8" s="334">
        <v>85</v>
      </c>
      <c r="L8" s="334">
        <v>85</v>
      </c>
      <c r="M8" s="334">
        <v>85</v>
      </c>
      <c r="N8" s="334">
        <v>85</v>
      </c>
      <c r="O8" s="111"/>
      <c r="P8" s="2"/>
    </row>
    <row r="9" spans="1:16" ht="14.5">
      <c r="A9" s="2"/>
      <c r="B9" s="252" t="s">
        <v>22</v>
      </c>
      <c r="C9" s="329">
        <f>+C7*C8</f>
        <v>1445000</v>
      </c>
      <c r="D9" s="329">
        <f t="shared" ref="D9:N9" si="0">+D7*D8</f>
        <v>1453500</v>
      </c>
      <c r="E9" s="329">
        <f t="shared" si="0"/>
        <v>1462000</v>
      </c>
      <c r="F9" s="329">
        <f t="shared" si="0"/>
        <v>1470500</v>
      </c>
      <c r="G9" s="329">
        <f t="shared" si="0"/>
        <v>1479000</v>
      </c>
      <c r="H9" s="329">
        <f t="shared" si="0"/>
        <v>1487500</v>
      </c>
      <c r="I9" s="329">
        <f t="shared" si="0"/>
        <v>1479000</v>
      </c>
      <c r="J9" s="329">
        <f t="shared" si="0"/>
        <v>1504500</v>
      </c>
      <c r="K9" s="329">
        <f t="shared" si="0"/>
        <v>1513000</v>
      </c>
      <c r="L9" s="329">
        <f t="shared" si="0"/>
        <v>1521500</v>
      </c>
      <c r="M9" s="329">
        <f t="shared" si="0"/>
        <v>1530000</v>
      </c>
      <c r="N9" s="329">
        <f t="shared" si="0"/>
        <v>1538500</v>
      </c>
      <c r="O9" s="111"/>
      <c r="P9" s="2"/>
    </row>
    <row r="10" spans="1:16" ht="14.5">
      <c r="A10" s="2"/>
      <c r="B10" s="252" t="s">
        <v>299</v>
      </c>
      <c r="C10" s="20"/>
      <c r="D10" s="324">
        <f t="shared" ref="D10:M10" si="1">+(D9-C9)/C9</f>
        <v>5.8823529411764705E-3</v>
      </c>
      <c r="E10" s="324">
        <f t="shared" si="1"/>
        <v>5.8479532163742687E-3</v>
      </c>
      <c r="F10" s="324">
        <f t="shared" si="1"/>
        <v>5.8139534883720929E-3</v>
      </c>
      <c r="G10" s="324">
        <f t="shared" si="1"/>
        <v>5.7803468208092483E-3</v>
      </c>
      <c r="H10" s="324">
        <f t="shared" si="1"/>
        <v>5.7471264367816091E-3</v>
      </c>
      <c r="I10" s="324">
        <f>+(I9-H9)/H9</f>
        <v>-5.7142857142857143E-3</v>
      </c>
      <c r="J10" s="324">
        <f t="shared" si="1"/>
        <v>1.7241379310344827E-2</v>
      </c>
      <c r="K10" s="324">
        <f t="shared" si="1"/>
        <v>5.6497175141242938E-3</v>
      </c>
      <c r="L10" s="324">
        <f t="shared" si="1"/>
        <v>5.6179775280898875E-3</v>
      </c>
      <c r="M10" s="324">
        <f t="shared" si="1"/>
        <v>5.5865921787709499E-3</v>
      </c>
      <c r="N10" s="324">
        <f>+(N9-M9)/M9</f>
        <v>5.5555555555555558E-3</v>
      </c>
      <c r="O10" s="111"/>
      <c r="P10" s="2"/>
    </row>
    <row r="11" spans="1:16" ht="6" customHeight="1">
      <c r="A11" s="2"/>
      <c r="B11" s="252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"/>
      <c r="P11" s="2"/>
    </row>
    <row r="12" spans="1:16" ht="14.5">
      <c r="A12" s="2"/>
      <c r="B12" s="45" t="s">
        <v>300</v>
      </c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"/>
      <c r="P12" s="2"/>
    </row>
    <row r="13" spans="1:16" ht="14.5">
      <c r="A13" s="2"/>
      <c r="B13" s="335" t="s">
        <v>301</v>
      </c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"/>
      <c r="P13" s="2"/>
    </row>
    <row r="14" spans="1:16" ht="14.5">
      <c r="A14" s="2"/>
      <c r="B14" s="252" t="s">
        <v>29</v>
      </c>
      <c r="C14" s="334">
        <v>900000</v>
      </c>
      <c r="D14" s="334">
        <v>900000</v>
      </c>
      <c r="E14" s="334">
        <v>900000</v>
      </c>
      <c r="F14" s="334">
        <v>900000</v>
      </c>
      <c r="G14" s="334">
        <v>900000</v>
      </c>
      <c r="H14" s="334">
        <v>900000</v>
      </c>
      <c r="I14" s="334">
        <v>900000</v>
      </c>
      <c r="J14" s="334">
        <v>900000</v>
      </c>
      <c r="K14" s="334">
        <v>900000</v>
      </c>
      <c r="L14" s="334">
        <v>900000</v>
      </c>
      <c r="M14" s="334">
        <v>900000</v>
      </c>
      <c r="N14" s="334">
        <v>900000</v>
      </c>
      <c r="O14" s="111"/>
      <c r="P14" s="2"/>
    </row>
    <row r="15" spans="1:16" ht="14.5">
      <c r="A15" s="2"/>
      <c r="B15" s="252" t="s">
        <v>302</v>
      </c>
      <c r="C15" s="334">
        <v>300000</v>
      </c>
      <c r="D15" s="334">
        <v>300000</v>
      </c>
      <c r="E15" s="334">
        <v>300000</v>
      </c>
      <c r="F15" s="334">
        <v>300000</v>
      </c>
      <c r="G15" s="334">
        <v>300000</v>
      </c>
      <c r="H15" s="334">
        <v>300000</v>
      </c>
      <c r="I15" s="334">
        <v>300000</v>
      </c>
      <c r="J15" s="334">
        <v>300000</v>
      </c>
      <c r="K15" s="334">
        <v>300000</v>
      </c>
      <c r="L15" s="334">
        <v>300000</v>
      </c>
      <c r="M15" s="334">
        <v>300000</v>
      </c>
      <c r="N15" s="334">
        <v>300000</v>
      </c>
      <c r="O15" s="111"/>
      <c r="P15" s="2"/>
    </row>
    <row r="16" spans="1:16" ht="14.5">
      <c r="A16" s="2"/>
      <c r="B16" s="252" t="s">
        <v>303</v>
      </c>
      <c r="C16" s="276">
        <f>+C14/SUM(C14:C15)</f>
        <v>0.75</v>
      </c>
      <c r="D16" s="276">
        <f t="shared" ref="D16" si="2">+D14/SUM(D14:D15)</f>
        <v>0.75</v>
      </c>
      <c r="E16" s="276">
        <f t="shared" ref="E16:N16" si="3">+E14/SUM(E14:E15)</f>
        <v>0.75</v>
      </c>
      <c r="F16" s="276">
        <f t="shared" si="3"/>
        <v>0.75</v>
      </c>
      <c r="G16" s="276">
        <f t="shared" si="3"/>
        <v>0.75</v>
      </c>
      <c r="H16" s="276">
        <f t="shared" si="3"/>
        <v>0.75</v>
      </c>
      <c r="I16" s="276">
        <f t="shared" si="3"/>
        <v>0.75</v>
      </c>
      <c r="J16" s="276">
        <f t="shared" si="3"/>
        <v>0.75</v>
      </c>
      <c r="K16" s="276">
        <f t="shared" si="3"/>
        <v>0.75</v>
      </c>
      <c r="L16" s="276">
        <f t="shared" si="3"/>
        <v>0.75</v>
      </c>
      <c r="M16" s="276">
        <f t="shared" si="3"/>
        <v>0.75</v>
      </c>
      <c r="N16" s="276">
        <f t="shared" si="3"/>
        <v>0.75</v>
      </c>
      <c r="O16" s="111"/>
      <c r="P16" s="2"/>
    </row>
    <row r="17" spans="1:16" ht="7.75" customHeight="1">
      <c r="A17" s="2"/>
      <c r="B17" s="252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"/>
      <c r="P17" s="2"/>
    </row>
    <row r="18" spans="1:16" ht="14.5">
      <c r="A18" s="2"/>
      <c r="B18" s="335" t="s">
        <v>304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"/>
      <c r="P18" s="2"/>
    </row>
    <row r="19" spans="1:16" ht="14.5">
      <c r="A19" s="2"/>
      <c r="B19" s="252" t="s">
        <v>29</v>
      </c>
      <c r="C19" s="334">
        <v>850000</v>
      </c>
      <c r="D19" s="334">
        <v>910000</v>
      </c>
      <c r="E19" s="334">
        <v>885000</v>
      </c>
      <c r="F19" s="334">
        <v>915000</v>
      </c>
      <c r="G19" s="334">
        <v>892000</v>
      </c>
      <c r="H19" s="334">
        <v>922000</v>
      </c>
      <c r="I19" s="334">
        <v>950000</v>
      </c>
      <c r="J19" s="334">
        <v>910000</v>
      </c>
      <c r="K19" s="334">
        <v>960000</v>
      </c>
      <c r="L19" s="334">
        <v>895000</v>
      </c>
      <c r="M19" s="334">
        <v>910000</v>
      </c>
      <c r="N19" s="334">
        <v>875000</v>
      </c>
      <c r="O19" s="111"/>
      <c r="P19" s="2"/>
    </row>
    <row r="20" spans="1:16" ht="14.5">
      <c r="A20" s="2"/>
      <c r="B20" s="252" t="s">
        <v>302</v>
      </c>
      <c r="C20" s="334">
        <v>300000</v>
      </c>
      <c r="D20" s="334">
        <v>300000</v>
      </c>
      <c r="E20" s="334">
        <v>300000</v>
      </c>
      <c r="F20" s="334">
        <v>300000</v>
      </c>
      <c r="G20" s="334">
        <v>300000</v>
      </c>
      <c r="H20" s="334">
        <v>300000</v>
      </c>
      <c r="I20" s="334">
        <v>300000</v>
      </c>
      <c r="J20" s="334">
        <v>300000</v>
      </c>
      <c r="K20" s="334">
        <v>300000</v>
      </c>
      <c r="L20" s="334">
        <v>300000</v>
      </c>
      <c r="M20" s="334">
        <v>300000</v>
      </c>
      <c r="N20" s="334">
        <v>300000</v>
      </c>
      <c r="O20" s="111"/>
      <c r="P20" s="2"/>
    </row>
    <row r="21" spans="1:16" ht="14.5">
      <c r="A21" s="2"/>
      <c r="B21" s="252" t="s">
        <v>303</v>
      </c>
      <c r="C21" s="276">
        <f>+C19/SUM(C19:C20)</f>
        <v>0.73913043478260865</v>
      </c>
      <c r="D21" s="276">
        <f t="shared" ref="D21:N21" si="4">+D19/SUM(D19:D20)</f>
        <v>0.75206611570247939</v>
      </c>
      <c r="E21" s="276">
        <f t="shared" si="4"/>
        <v>0.74683544303797467</v>
      </c>
      <c r="F21" s="276">
        <f t="shared" si="4"/>
        <v>0.75308641975308643</v>
      </c>
      <c r="G21" s="276">
        <f t="shared" si="4"/>
        <v>0.74832214765100669</v>
      </c>
      <c r="H21" s="276">
        <f t="shared" si="4"/>
        <v>0.75450081833060556</v>
      </c>
      <c r="I21" s="276">
        <f t="shared" si="4"/>
        <v>0.76</v>
      </c>
      <c r="J21" s="276">
        <f t="shared" si="4"/>
        <v>0.75206611570247939</v>
      </c>
      <c r="K21" s="276">
        <f t="shared" si="4"/>
        <v>0.76190476190476186</v>
      </c>
      <c r="L21" s="276">
        <f t="shared" si="4"/>
        <v>0.7489539748953975</v>
      </c>
      <c r="M21" s="276">
        <f t="shared" si="4"/>
        <v>0.75206611570247939</v>
      </c>
      <c r="N21" s="276">
        <f t="shared" si="4"/>
        <v>0.74468085106382975</v>
      </c>
      <c r="O21" s="111"/>
      <c r="P21" s="2"/>
    </row>
    <row r="22" spans="1:16" ht="6" customHeight="1">
      <c r="A22" s="2"/>
      <c r="B22" s="252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"/>
      <c r="P22" s="2"/>
    </row>
    <row r="23" spans="1:16" ht="14.5">
      <c r="A23" s="2"/>
      <c r="B23" s="252" t="s">
        <v>305</v>
      </c>
      <c r="C23" s="329">
        <f t="shared" ref="C23:N23" si="5">SUM(C19:C20)-SUM(C14:C15)</f>
        <v>-50000</v>
      </c>
      <c r="D23" s="329">
        <f t="shared" si="5"/>
        <v>10000</v>
      </c>
      <c r="E23" s="329">
        <f t="shared" si="5"/>
        <v>-15000</v>
      </c>
      <c r="F23" s="329">
        <f t="shared" si="5"/>
        <v>15000</v>
      </c>
      <c r="G23" s="329">
        <f t="shared" si="5"/>
        <v>-8000</v>
      </c>
      <c r="H23" s="329">
        <f t="shared" si="5"/>
        <v>22000</v>
      </c>
      <c r="I23" s="329">
        <f t="shared" si="5"/>
        <v>50000</v>
      </c>
      <c r="J23" s="329">
        <f t="shared" si="5"/>
        <v>10000</v>
      </c>
      <c r="K23" s="329">
        <f t="shared" si="5"/>
        <v>60000</v>
      </c>
      <c r="L23" s="329">
        <f t="shared" si="5"/>
        <v>-5000</v>
      </c>
      <c r="M23" s="329">
        <f t="shared" si="5"/>
        <v>10000</v>
      </c>
      <c r="N23" s="329">
        <f t="shared" si="5"/>
        <v>-25000</v>
      </c>
      <c r="O23" s="2"/>
      <c r="P23" s="2"/>
    </row>
    <row r="24" spans="1:16" ht="6.75" customHeight="1">
      <c r="A24" s="2"/>
      <c r="B24" s="252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"/>
      <c r="P24" s="2"/>
    </row>
    <row r="25" spans="1:16" ht="14.5">
      <c r="A25" s="2"/>
      <c r="B25" s="252" t="s">
        <v>306</v>
      </c>
      <c r="C25" s="329">
        <f t="shared" ref="C25:N25" si="6">+C9-C14-C15</f>
        <v>245000</v>
      </c>
      <c r="D25" s="329">
        <f t="shared" si="6"/>
        <v>253500</v>
      </c>
      <c r="E25" s="329">
        <f t="shared" si="6"/>
        <v>262000</v>
      </c>
      <c r="F25" s="329">
        <f t="shared" si="6"/>
        <v>270500</v>
      </c>
      <c r="G25" s="329">
        <f t="shared" si="6"/>
        <v>279000</v>
      </c>
      <c r="H25" s="329">
        <f t="shared" si="6"/>
        <v>287500</v>
      </c>
      <c r="I25" s="329">
        <f t="shared" si="6"/>
        <v>279000</v>
      </c>
      <c r="J25" s="329">
        <f t="shared" si="6"/>
        <v>304500</v>
      </c>
      <c r="K25" s="329">
        <f t="shared" si="6"/>
        <v>313000</v>
      </c>
      <c r="L25" s="329">
        <f t="shared" si="6"/>
        <v>321500</v>
      </c>
      <c r="M25" s="329">
        <f t="shared" si="6"/>
        <v>330000</v>
      </c>
      <c r="N25" s="329">
        <f t="shared" si="6"/>
        <v>338500</v>
      </c>
      <c r="O25" s="111"/>
      <c r="P25" s="2"/>
    </row>
    <row r="26" spans="1:16" ht="14.5">
      <c r="A26" s="2"/>
      <c r="B26" s="252" t="s">
        <v>307</v>
      </c>
      <c r="C26" s="329">
        <f t="shared" ref="C26:N26" si="7">+C9-C19-C20</f>
        <v>295000</v>
      </c>
      <c r="D26" s="329">
        <f t="shared" si="7"/>
        <v>243500</v>
      </c>
      <c r="E26" s="329">
        <f t="shared" si="7"/>
        <v>277000</v>
      </c>
      <c r="F26" s="329">
        <f t="shared" si="7"/>
        <v>255500</v>
      </c>
      <c r="G26" s="329">
        <f t="shared" si="7"/>
        <v>287000</v>
      </c>
      <c r="H26" s="329">
        <f t="shared" si="7"/>
        <v>265500</v>
      </c>
      <c r="I26" s="329">
        <f t="shared" si="7"/>
        <v>229000</v>
      </c>
      <c r="J26" s="329">
        <f t="shared" si="7"/>
        <v>294500</v>
      </c>
      <c r="K26" s="329">
        <f t="shared" si="7"/>
        <v>253000</v>
      </c>
      <c r="L26" s="329">
        <f t="shared" si="7"/>
        <v>326500</v>
      </c>
      <c r="M26" s="329">
        <f t="shared" si="7"/>
        <v>320000</v>
      </c>
      <c r="N26" s="329">
        <f t="shared" si="7"/>
        <v>363500</v>
      </c>
      <c r="O26" s="111"/>
      <c r="P26" s="2"/>
    </row>
    <row r="27" spans="1:16" ht="14.5">
      <c r="A27" s="2"/>
      <c r="B27" s="2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"/>
      <c r="P27" s="2"/>
    </row>
    <row r="28" spans="1:16" ht="14.5">
      <c r="A28" s="2"/>
      <c r="B28" s="252" t="s">
        <v>308</v>
      </c>
      <c r="C28" s="334">
        <v>2000000</v>
      </c>
      <c r="D28" s="334">
        <f>+C28-50000</f>
        <v>1950000</v>
      </c>
      <c r="E28" s="334">
        <f t="shared" ref="E28:N28" si="8">+D28-50000</f>
        <v>1900000</v>
      </c>
      <c r="F28" s="334">
        <f t="shared" si="8"/>
        <v>1850000</v>
      </c>
      <c r="G28" s="334">
        <f t="shared" si="8"/>
        <v>1800000</v>
      </c>
      <c r="H28" s="334">
        <f t="shared" si="8"/>
        <v>1750000</v>
      </c>
      <c r="I28" s="334">
        <f t="shared" si="8"/>
        <v>1700000</v>
      </c>
      <c r="J28" s="334">
        <f t="shared" si="8"/>
        <v>1650000</v>
      </c>
      <c r="K28" s="334">
        <f t="shared" si="8"/>
        <v>1600000</v>
      </c>
      <c r="L28" s="334">
        <f t="shared" si="8"/>
        <v>1550000</v>
      </c>
      <c r="M28" s="334">
        <f t="shared" si="8"/>
        <v>1500000</v>
      </c>
      <c r="N28" s="334">
        <f t="shared" si="8"/>
        <v>1450000</v>
      </c>
      <c r="O28" s="111"/>
      <c r="P28" s="2"/>
    </row>
    <row r="29" spans="1:16" ht="14.5">
      <c r="A29" s="2"/>
      <c r="B29" s="252" t="s">
        <v>309</v>
      </c>
      <c r="C29" s="201">
        <f t="shared" ref="C29:N29" si="9">+C25/C28</f>
        <v>0.1225</v>
      </c>
      <c r="D29" s="201">
        <f t="shared" si="9"/>
        <v>0.13</v>
      </c>
      <c r="E29" s="201">
        <f t="shared" si="9"/>
        <v>0.13789473684210526</v>
      </c>
      <c r="F29" s="201">
        <f t="shared" si="9"/>
        <v>0.14621621621621622</v>
      </c>
      <c r="G29" s="201">
        <f t="shared" si="9"/>
        <v>0.155</v>
      </c>
      <c r="H29" s="201">
        <f t="shared" si="9"/>
        <v>0.16428571428571428</v>
      </c>
      <c r="I29" s="201">
        <f t="shared" si="9"/>
        <v>0.16411764705882353</v>
      </c>
      <c r="J29" s="201">
        <f t="shared" si="9"/>
        <v>0.18454545454545454</v>
      </c>
      <c r="K29" s="201">
        <f t="shared" si="9"/>
        <v>0.19562499999999999</v>
      </c>
      <c r="L29" s="201">
        <f t="shared" si="9"/>
        <v>0.20741935483870969</v>
      </c>
      <c r="M29" s="201">
        <f t="shared" si="9"/>
        <v>0.22</v>
      </c>
      <c r="N29" s="201">
        <f t="shared" si="9"/>
        <v>0.23344827586206895</v>
      </c>
      <c r="O29" s="111"/>
      <c r="P29" s="2"/>
    </row>
    <row r="30" spans="1:16" ht="14.5">
      <c r="A30" s="2"/>
      <c r="B30" s="2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"/>
      <c r="P30" s="2"/>
    </row>
    <row r="31" spans="1:16" ht="14.5">
      <c r="A31" s="2"/>
      <c r="B31" s="252" t="s">
        <v>310</v>
      </c>
      <c r="C31" s="329">
        <f>+SUM(C19:C20)/31</f>
        <v>37096.774193548386</v>
      </c>
      <c r="D31" s="329">
        <f>+SUM(D19:D20)/28</f>
        <v>43214.285714285717</v>
      </c>
      <c r="E31" s="329">
        <f>+SUM(E19:E20)/31</f>
        <v>38225.806451612902</v>
      </c>
      <c r="F31" s="329">
        <f>+SUM(F19:F20)/30</f>
        <v>40500</v>
      </c>
      <c r="G31" s="329">
        <f>+SUM(G19:G20)/31</f>
        <v>38451.612903225803</v>
      </c>
      <c r="H31" s="329">
        <f>+SUM(H19:H20)/30</f>
        <v>40733.333333333336</v>
      </c>
      <c r="I31" s="329">
        <f>+SUM(I19:I20)/31</f>
        <v>40322.580645161288</v>
      </c>
      <c r="J31" s="329">
        <f>+SUM(J19:J20)/31</f>
        <v>39032.258064516129</v>
      </c>
      <c r="K31" s="329">
        <f>+SUM(K19:K20)/30</f>
        <v>42000</v>
      </c>
      <c r="L31" s="329">
        <f>+SUM(L19:L20)/31</f>
        <v>38548.387096774197</v>
      </c>
      <c r="M31" s="329">
        <f>+SUM(M19:M20)/30</f>
        <v>40333.333333333336</v>
      </c>
      <c r="N31" s="329">
        <f>+SUM(N19:N20)/31</f>
        <v>37903.225806451614</v>
      </c>
      <c r="O31" s="111"/>
      <c r="P31" s="2"/>
    </row>
    <row r="32" spans="1:16" ht="14.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</row>
    <row r="33" spans="1:16" ht="14.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</row>
    <row r="34" spans="1:16" ht="14.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</row>
    <row r="35" spans="1:16" ht="14.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</row>
    <row r="36" spans="1:16" ht="14.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</row>
    <row r="37" spans="1:16" ht="14.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16" ht="14.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16" ht="14.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16" ht="14.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</row>
    <row r="41" spans="1:16" ht="14.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</row>
    <row r="42" spans="1:16" ht="14.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</row>
  </sheetData>
  <conditionalFormatting sqref="C23:N23">
    <cfRule type="cellIs" dxfId="17" priority="3" operator="lessThan">
      <formula>0</formula>
    </cfRule>
  </conditionalFormatting>
  <conditionalFormatting sqref="C23:N23">
    <cfRule type="cellIs" dxfId="16" priority="2" operator="greaterThan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7525B9F-7987-40E7-A8B7-DE34E581662A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iangles" iconId="0"/>
              <x14:cfIcon iconSet="3Triangles" iconId="2"/>
              <x14:cfIcon iconSet="3Triangles" iconId="2"/>
            </x14:iconSet>
          </x14:cfRule>
          <xm:sqref>D10:N10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5459C15D-CF00-45BD-B186-5438DD2CBF8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'Government Entity KPIs'!C16:N16</xm:f>
              <xm:sqref>O16</xm:sqref>
            </x14:sparkline>
          </x14:sparklines>
        </x14:sparklineGroup>
        <x14:sparklineGroup displayEmptyCellsAs="gap" xr2:uid="{7706F20B-E542-4037-82DE-EF5B5EDA07C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'Government Entity KPIs'!C31:N31</xm:f>
              <xm:sqref>O31</xm:sqref>
            </x14:sparkline>
          </x14:sparklines>
        </x14:sparklineGroup>
        <x14:sparklineGroup displayEmptyCellsAs="gap" xr2:uid="{5528CFB2-2E36-4228-A29D-08FF6B522BD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'Government Entity KPIs'!C29:N29</xm:f>
              <xm:sqref>O29</xm:sqref>
            </x14:sparkline>
          </x14:sparklines>
        </x14:sparklineGroup>
        <x14:sparklineGroup displayEmptyCellsAs="gap" xr2:uid="{1AE6B9F1-5167-49CC-AE70-A4CAEAFC458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'Government Entity KPIs'!C28:N28</xm:f>
              <xm:sqref>O28</xm:sqref>
            </x14:sparkline>
          </x14:sparklines>
        </x14:sparklineGroup>
        <x14:sparklineGroup displayEmptyCellsAs="gap" xr2:uid="{59A24B0F-2C18-464F-8489-7413898F8BC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'Government Entity KPIs'!C26:N26</xm:f>
              <xm:sqref>O26</xm:sqref>
            </x14:sparkline>
          </x14:sparklines>
        </x14:sparklineGroup>
        <x14:sparklineGroup displayEmptyCellsAs="gap" xr2:uid="{ACBDDE14-40F1-45C2-89B2-DF6F6896A22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'Government Entity KPIs'!C25:N25</xm:f>
              <xm:sqref>O25</xm:sqref>
            </x14:sparkline>
          </x14:sparklines>
        </x14:sparklineGroup>
        <x14:sparklineGroup type="column" displayEmptyCellsAs="gap" negative="1" xr2:uid="{5A17EAA5-7163-4FF1-B4CD-43CF00E18FA5}">
          <x14:colorSeries theme="9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'Government Entity KPIs'!C23:N23</xm:f>
              <xm:sqref>O23</xm:sqref>
            </x14:sparkline>
          </x14:sparklines>
        </x14:sparklineGroup>
        <x14:sparklineGroup displayEmptyCellsAs="gap" xr2:uid="{7F2BBAC6-F828-4521-A4CC-54997EB0371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'Government Entity KPIs'!C19:N19</xm:f>
              <xm:sqref>O19</xm:sqref>
            </x14:sparkline>
            <x14:sparkline>
              <xm:f>'Government Entity KPIs'!C20:N20</xm:f>
              <xm:sqref>O20</xm:sqref>
            </x14:sparkline>
            <x14:sparkline>
              <xm:f>'Government Entity KPIs'!C21:N21</xm:f>
              <xm:sqref>O21</xm:sqref>
            </x14:sparkline>
          </x14:sparklines>
        </x14:sparklineGroup>
        <x14:sparklineGroup displayEmptyCellsAs="gap" xr2:uid="{8EF92E25-0C0C-406A-8754-536B78CB839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'Government Entity KPIs'!C14:N14</xm:f>
              <xm:sqref>O14</xm:sqref>
            </x14:sparkline>
            <x14:sparkline>
              <xm:f>'Government Entity KPIs'!C15:N15</xm:f>
              <xm:sqref>O15</xm:sqref>
            </x14:sparkline>
          </x14:sparklines>
        </x14:sparklineGroup>
        <x14:sparklineGroup displayEmptyCellsAs="gap" xr2:uid="{C9934A10-85A9-4DC2-8F2D-2BA5BBE0AB5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'Government Entity KPIs'!C10:N10</xm:f>
              <xm:sqref>O10</xm:sqref>
            </x14:sparkline>
          </x14:sparklines>
        </x14:sparklineGroup>
        <x14:sparklineGroup displayEmptyCellsAs="gap" xr2:uid="{2248B833-AAC9-4D3F-8E07-FC94EBC4D72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'Government Entity KPIs'!C9:N9</xm:f>
              <xm:sqref>O9</xm:sqref>
            </x14:sparkline>
          </x14:sparklines>
        </x14:sparklineGroup>
        <x14:sparklineGroup displayEmptyCellsAs="gap" xr2:uid="{33762189-729F-4256-B590-FCA444E9956C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'Government Entity KPIs'!C8:N8</xm:f>
              <xm:sqref>O8</xm:sqref>
            </x14:sparkline>
          </x14:sparklines>
        </x14:sparklineGroup>
        <x14:sparklineGroup displayEmptyCellsAs="gap" xr2:uid="{C3C5CA8F-7CEF-41AA-A322-2BE55FF685D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'Government Entity KPIs'!C7:N7</xm:f>
              <xm:sqref>O7</xm:sqref>
            </x14:sparkline>
          </x14:sparklines>
        </x14:sparklineGroup>
      </x14:sparklineGroup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66AC8-9383-4699-BBBB-518B37251FDC}">
  <sheetPr>
    <tabColor rgb="FF0070C0"/>
  </sheetPr>
  <dimension ref="A1:U50"/>
  <sheetViews>
    <sheetView zoomScale="80" zoomScaleNormal="80" workbookViewId="0">
      <selection activeCell="F29" sqref="F29"/>
    </sheetView>
  </sheetViews>
  <sheetFormatPr defaultColWidth="0" defaultRowHeight="15" customHeight="1" zeroHeight="1"/>
  <cols>
    <col min="1" max="1" width="3" customWidth="1"/>
    <col min="2" max="2" width="24" bestFit="1" customWidth="1"/>
    <col min="3" max="14" width="11.81640625" customWidth="1"/>
    <col min="15" max="15" width="17" customWidth="1"/>
    <col min="16" max="16" width="22.26953125" style="19" customWidth="1"/>
    <col min="17" max="17" width="4" customWidth="1"/>
    <col min="18" max="21" width="9" hidden="1" customWidth="1"/>
    <col min="22" max="22" width="0" hidden="1" customWidth="1"/>
  </cols>
  <sheetData>
    <row r="1" spans="1:21" ht="14.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0"/>
      <c r="Q1" s="2"/>
      <c r="R1" s="2"/>
      <c r="S1" s="2"/>
      <c r="T1" s="2"/>
      <c r="U1" s="2"/>
    </row>
    <row r="2" spans="1:21" ht="14.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0"/>
      <c r="Q2" s="2"/>
      <c r="R2" s="2"/>
      <c r="S2" s="2"/>
      <c r="T2" s="2"/>
      <c r="U2" s="2"/>
    </row>
    <row r="3" spans="1:21" ht="14.25" customHeight="1">
      <c r="A3" s="2"/>
      <c r="B3" s="2"/>
      <c r="C3" s="2"/>
      <c r="D3" s="211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0"/>
      <c r="Q3" s="2"/>
      <c r="R3" s="2"/>
      <c r="S3" s="2"/>
      <c r="T3" s="2"/>
      <c r="U3" s="2"/>
    </row>
    <row r="4" spans="1:21" ht="14.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0"/>
      <c r="Q4" s="2"/>
      <c r="R4" s="2"/>
      <c r="S4" s="2"/>
      <c r="T4" s="2"/>
      <c r="U4" s="2"/>
    </row>
    <row r="5" spans="1:21" ht="14.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0"/>
      <c r="Q5" s="2"/>
      <c r="R5" s="2"/>
      <c r="S5" s="2"/>
      <c r="T5" s="2"/>
      <c r="U5" s="2"/>
    </row>
    <row r="6" spans="1:21" ht="14.5">
      <c r="A6" s="2"/>
      <c r="B6" s="2"/>
      <c r="C6" s="23" t="s">
        <v>39</v>
      </c>
      <c r="D6" s="23" t="s">
        <v>40</v>
      </c>
      <c r="E6" s="23" t="s">
        <v>41</v>
      </c>
      <c r="F6" s="23" t="s">
        <v>42</v>
      </c>
      <c r="G6" s="23" t="s">
        <v>43</v>
      </c>
      <c r="H6" s="23" t="s">
        <v>44</v>
      </c>
      <c r="I6" s="23" t="s">
        <v>45</v>
      </c>
      <c r="J6" s="23" t="s">
        <v>46</v>
      </c>
      <c r="K6" s="23" t="s">
        <v>47</v>
      </c>
      <c r="L6" s="23" t="s">
        <v>48</v>
      </c>
      <c r="M6" s="23" t="s">
        <v>49</v>
      </c>
      <c r="N6" s="23" t="s">
        <v>50</v>
      </c>
      <c r="O6" s="23" t="s">
        <v>66</v>
      </c>
      <c r="P6" s="23" t="s">
        <v>311</v>
      </c>
      <c r="Q6" s="2"/>
      <c r="R6" s="2"/>
      <c r="S6" s="2"/>
      <c r="T6" s="2"/>
      <c r="U6" s="2"/>
    </row>
    <row r="7" spans="1:21" ht="14.5">
      <c r="A7" s="2"/>
      <c r="B7" s="29" t="s">
        <v>24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2"/>
      <c r="P7" s="20"/>
      <c r="Q7" s="2"/>
      <c r="R7" s="2"/>
      <c r="S7" s="2"/>
      <c r="T7" s="2"/>
      <c r="U7" s="2"/>
    </row>
    <row r="8" spans="1:21" ht="14.5">
      <c r="A8" s="2"/>
      <c r="B8" s="252" t="s">
        <v>312</v>
      </c>
      <c r="C8" s="248">
        <v>500</v>
      </c>
      <c r="D8" s="248">
        <v>500</v>
      </c>
      <c r="E8" s="248">
        <v>500</v>
      </c>
      <c r="F8" s="248">
        <v>500</v>
      </c>
      <c r="G8" s="248">
        <v>500</v>
      </c>
      <c r="H8" s="248">
        <v>500</v>
      </c>
      <c r="I8" s="248">
        <v>500</v>
      </c>
      <c r="J8" s="248">
        <v>500</v>
      </c>
      <c r="K8" s="248">
        <v>500</v>
      </c>
      <c r="L8" s="248">
        <v>500</v>
      </c>
      <c r="M8" s="248">
        <v>500</v>
      </c>
      <c r="N8" s="248">
        <v>500</v>
      </c>
      <c r="O8" s="336"/>
      <c r="P8" s="337">
        <f>N8</f>
        <v>500</v>
      </c>
      <c r="Q8" s="2"/>
      <c r="R8" s="2"/>
      <c r="S8" s="2"/>
      <c r="T8" s="2"/>
      <c r="U8" s="2"/>
    </row>
    <row r="9" spans="1:21" ht="14.5">
      <c r="A9" s="2"/>
      <c r="B9" s="252" t="s">
        <v>24</v>
      </c>
      <c r="C9" s="248">
        <v>400</v>
      </c>
      <c r="D9" s="248">
        <v>380</v>
      </c>
      <c r="E9" s="248">
        <v>400</v>
      </c>
      <c r="F9" s="248">
        <v>410</v>
      </c>
      <c r="G9" s="248">
        <v>400</v>
      </c>
      <c r="H9" s="248">
        <v>420</v>
      </c>
      <c r="I9" s="248">
        <v>430</v>
      </c>
      <c r="J9" s="248">
        <v>440</v>
      </c>
      <c r="K9" s="248">
        <v>430</v>
      </c>
      <c r="L9" s="248">
        <v>425</v>
      </c>
      <c r="M9" s="248">
        <v>430</v>
      </c>
      <c r="N9" s="248">
        <v>440</v>
      </c>
      <c r="O9" s="336"/>
      <c r="P9" s="337">
        <f>N9</f>
        <v>440</v>
      </c>
      <c r="Q9" s="2"/>
      <c r="R9" s="2"/>
      <c r="S9" s="2"/>
      <c r="T9" s="2"/>
      <c r="U9" s="2"/>
    </row>
    <row r="10" spans="1:21" ht="14.5">
      <c r="A10" s="2"/>
      <c r="B10" s="252" t="s">
        <v>313</v>
      </c>
      <c r="C10" s="338">
        <f>C8-C9</f>
        <v>100</v>
      </c>
      <c r="D10" s="338">
        <f t="shared" ref="D10:N10" si="0">D8-D9</f>
        <v>120</v>
      </c>
      <c r="E10" s="338">
        <f t="shared" si="0"/>
        <v>100</v>
      </c>
      <c r="F10" s="338">
        <f t="shared" si="0"/>
        <v>90</v>
      </c>
      <c r="G10" s="338">
        <f t="shared" si="0"/>
        <v>100</v>
      </c>
      <c r="H10" s="338">
        <f t="shared" si="0"/>
        <v>80</v>
      </c>
      <c r="I10" s="338">
        <f t="shared" si="0"/>
        <v>70</v>
      </c>
      <c r="J10" s="338">
        <f t="shared" si="0"/>
        <v>60</v>
      </c>
      <c r="K10" s="338">
        <f t="shared" si="0"/>
        <v>70</v>
      </c>
      <c r="L10" s="338">
        <f t="shared" si="0"/>
        <v>75</v>
      </c>
      <c r="M10" s="338">
        <f t="shared" si="0"/>
        <v>70</v>
      </c>
      <c r="N10" s="338">
        <f t="shared" si="0"/>
        <v>60</v>
      </c>
      <c r="O10" s="336"/>
      <c r="P10" s="337">
        <f>N10</f>
        <v>60</v>
      </c>
      <c r="Q10" s="2"/>
      <c r="R10" s="2"/>
      <c r="S10" s="2"/>
      <c r="T10" s="2"/>
      <c r="U10" s="2"/>
    </row>
    <row r="11" spans="1:21" ht="14.5">
      <c r="A11" s="2"/>
      <c r="B11" s="252" t="s">
        <v>314</v>
      </c>
      <c r="C11" s="201">
        <f>+C9/C8</f>
        <v>0.8</v>
      </c>
      <c r="D11" s="201">
        <f t="shared" ref="D11:N11" si="1">+D9/D8</f>
        <v>0.76</v>
      </c>
      <c r="E11" s="201">
        <f t="shared" si="1"/>
        <v>0.8</v>
      </c>
      <c r="F11" s="201">
        <f t="shared" si="1"/>
        <v>0.82</v>
      </c>
      <c r="G11" s="201">
        <f t="shared" si="1"/>
        <v>0.8</v>
      </c>
      <c r="H11" s="201">
        <f t="shared" si="1"/>
        <v>0.84</v>
      </c>
      <c r="I11" s="201">
        <f t="shared" si="1"/>
        <v>0.86</v>
      </c>
      <c r="J11" s="201">
        <f t="shared" si="1"/>
        <v>0.88</v>
      </c>
      <c r="K11" s="201">
        <f t="shared" si="1"/>
        <v>0.86</v>
      </c>
      <c r="L11" s="201">
        <f t="shared" si="1"/>
        <v>0.85</v>
      </c>
      <c r="M11" s="201">
        <f t="shared" si="1"/>
        <v>0.86</v>
      </c>
      <c r="N11" s="201">
        <f t="shared" si="1"/>
        <v>0.88</v>
      </c>
      <c r="O11" s="336"/>
      <c r="P11" s="339">
        <f>N11</f>
        <v>0.88</v>
      </c>
      <c r="Q11" s="2"/>
      <c r="R11" s="2"/>
      <c r="S11" s="2"/>
      <c r="T11" s="2"/>
      <c r="U11" s="2"/>
    </row>
    <row r="12" spans="1:21" ht="14.5">
      <c r="A12" s="2"/>
      <c r="B12" s="2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"/>
      <c r="P12" s="20"/>
      <c r="Q12" s="2"/>
      <c r="R12" s="2"/>
      <c r="S12" s="2"/>
      <c r="T12" s="2"/>
      <c r="U12" s="2"/>
    </row>
    <row r="13" spans="1:21" ht="14.5">
      <c r="A13" s="2"/>
      <c r="B13" s="29" t="s">
        <v>315</v>
      </c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2"/>
      <c r="P13" s="23" t="s">
        <v>316</v>
      </c>
      <c r="Q13" s="2"/>
      <c r="R13" s="2"/>
      <c r="S13" s="2"/>
      <c r="T13" s="2"/>
      <c r="U13" s="2"/>
    </row>
    <row r="14" spans="1:21" ht="14.5">
      <c r="A14" s="2"/>
      <c r="B14" s="252" t="s">
        <v>317</v>
      </c>
      <c r="C14" s="274">
        <v>1200</v>
      </c>
      <c r="D14" s="274">
        <v>1200</v>
      </c>
      <c r="E14" s="274">
        <v>1200</v>
      </c>
      <c r="F14" s="274">
        <v>1200</v>
      </c>
      <c r="G14" s="274">
        <v>1200</v>
      </c>
      <c r="H14" s="274">
        <v>1200</v>
      </c>
      <c r="I14" s="274">
        <v>1200</v>
      </c>
      <c r="J14" s="274">
        <v>1200</v>
      </c>
      <c r="K14" s="274">
        <v>1200</v>
      </c>
      <c r="L14" s="274">
        <v>1200</v>
      </c>
      <c r="M14" s="274">
        <v>1200</v>
      </c>
      <c r="N14" s="274">
        <v>1200</v>
      </c>
      <c r="O14" s="336"/>
      <c r="P14" s="340">
        <f>AVERAGE(C14:N14)</f>
        <v>1200</v>
      </c>
      <c r="Q14" s="2"/>
      <c r="R14" s="2"/>
      <c r="S14" s="2"/>
      <c r="T14" s="2"/>
      <c r="U14" s="2"/>
    </row>
    <row r="15" spans="1:21" ht="14.5">
      <c r="A15" s="2"/>
      <c r="B15" s="252" t="s">
        <v>318</v>
      </c>
      <c r="C15" s="341">
        <f>-PMT($C$20/12,$C$21*12,$C$23,0,0)/C8</f>
        <v>364.85275539701172</v>
      </c>
      <c r="D15" s="341">
        <f>(-PMT($C$20/12,$C$21*12,$C$23,0,0)/D8)</f>
        <v>364.85275539701172</v>
      </c>
      <c r="E15" s="341">
        <f t="shared" ref="E15:N15" si="2">(-PMT($C$20/12,$C$21*12,$C$23,0,0)/E8)</f>
        <v>364.85275539701172</v>
      </c>
      <c r="F15" s="341">
        <f t="shared" si="2"/>
        <v>364.85275539701172</v>
      </c>
      <c r="G15" s="341">
        <f t="shared" si="2"/>
        <v>364.85275539701172</v>
      </c>
      <c r="H15" s="341">
        <f t="shared" si="2"/>
        <v>364.85275539701172</v>
      </c>
      <c r="I15" s="341">
        <f t="shared" si="2"/>
        <v>364.85275539701172</v>
      </c>
      <c r="J15" s="341">
        <f t="shared" si="2"/>
        <v>364.85275539701172</v>
      </c>
      <c r="K15" s="341">
        <f t="shared" si="2"/>
        <v>364.85275539701172</v>
      </c>
      <c r="L15" s="341">
        <f t="shared" si="2"/>
        <v>364.85275539701172</v>
      </c>
      <c r="M15" s="341">
        <f t="shared" si="2"/>
        <v>364.85275539701172</v>
      </c>
      <c r="N15" s="341">
        <f t="shared" si="2"/>
        <v>364.85275539701172</v>
      </c>
      <c r="O15" s="336"/>
      <c r="P15" s="340">
        <f t="shared" ref="P15:P17" si="3">AVERAGE(C15:N15)</f>
        <v>364.85275539701166</v>
      </c>
      <c r="Q15" s="2"/>
      <c r="R15" s="2"/>
      <c r="S15" s="2"/>
      <c r="T15" s="2"/>
      <c r="U15" s="2"/>
    </row>
    <row r="16" spans="1:21" ht="14.5">
      <c r="A16" s="2"/>
      <c r="B16" s="252" t="s">
        <v>319</v>
      </c>
      <c r="C16" s="341">
        <f>IFERROR(-(IF((C24-B24)&lt;0,C24-B24,0)/C8),0)</f>
        <v>0</v>
      </c>
      <c r="D16" s="341">
        <f t="shared" ref="D16:N16" si="4">IFERROR(-(IF((D24-C24)&lt;0,D24-C24,0)/D8),0)</f>
        <v>10</v>
      </c>
      <c r="E16" s="341">
        <f t="shared" si="4"/>
        <v>6</v>
      </c>
      <c r="F16" s="341">
        <f t="shared" si="4"/>
        <v>26</v>
      </c>
      <c r="G16" s="341">
        <f t="shared" si="4"/>
        <v>6</v>
      </c>
      <c r="H16" s="341">
        <f t="shared" si="4"/>
        <v>4</v>
      </c>
      <c r="I16" s="341">
        <f t="shared" si="4"/>
        <v>0</v>
      </c>
      <c r="J16" s="341">
        <f t="shared" si="4"/>
        <v>12</v>
      </c>
      <c r="K16" s="341">
        <f t="shared" si="4"/>
        <v>14</v>
      </c>
      <c r="L16" s="341">
        <f t="shared" si="4"/>
        <v>14</v>
      </c>
      <c r="M16" s="341">
        <f t="shared" si="4"/>
        <v>4</v>
      </c>
      <c r="N16" s="341">
        <f t="shared" si="4"/>
        <v>12</v>
      </c>
      <c r="O16" s="336"/>
      <c r="P16" s="340">
        <f t="shared" si="3"/>
        <v>9</v>
      </c>
      <c r="Q16" s="2"/>
      <c r="R16" s="2"/>
      <c r="S16" s="2"/>
      <c r="T16" s="2"/>
      <c r="U16" s="2"/>
    </row>
    <row r="17" spans="1:21" ht="14.5">
      <c r="A17" s="2"/>
      <c r="B17" s="252" t="s">
        <v>320</v>
      </c>
      <c r="C17" s="274">
        <v>210</v>
      </c>
      <c r="D17" s="274">
        <v>210</v>
      </c>
      <c r="E17" s="274">
        <v>210</v>
      </c>
      <c r="F17" s="274">
        <v>210</v>
      </c>
      <c r="G17" s="274">
        <v>210</v>
      </c>
      <c r="H17" s="274">
        <v>210</v>
      </c>
      <c r="I17" s="274">
        <v>210</v>
      </c>
      <c r="J17" s="274">
        <v>210</v>
      </c>
      <c r="K17" s="274">
        <v>210</v>
      </c>
      <c r="L17" s="274">
        <v>210</v>
      </c>
      <c r="M17" s="274">
        <v>210</v>
      </c>
      <c r="N17" s="274">
        <v>210</v>
      </c>
      <c r="O17" s="336"/>
      <c r="P17" s="340">
        <f t="shared" si="3"/>
        <v>210</v>
      </c>
      <c r="Q17" s="2"/>
      <c r="R17" s="2"/>
      <c r="S17" s="2"/>
      <c r="T17" s="2"/>
      <c r="U17" s="2"/>
    </row>
    <row r="18" spans="1:21" ht="14.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0"/>
      <c r="Q18" s="2"/>
      <c r="R18" s="2"/>
      <c r="S18" s="2"/>
      <c r="T18" s="2"/>
      <c r="U18" s="2"/>
    </row>
    <row r="19" spans="1:21" ht="14.5">
      <c r="A19" s="2"/>
      <c r="B19" s="29" t="s">
        <v>290</v>
      </c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2"/>
      <c r="P19" s="20"/>
      <c r="Q19" s="2"/>
      <c r="R19" s="2"/>
      <c r="S19" s="2"/>
      <c r="T19" s="2"/>
      <c r="U19" s="2"/>
    </row>
    <row r="20" spans="1:21" ht="14.5">
      <c r="A20" s="2"/>
      <c r="B20" s="252" t="s">
        <v>321</v>
      </c>
      <c r="C20" s="342">
        <v>3.7999999999999999E-2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0"/>
      <c r="Q20" s="2"/>
      <c r="R20" s="2"/>
      <c r="S20" s="2"/>
      <c r="T20" s="2"/>
      <c r="U20" s="2"/>
    </row>
    <row r="21" spans="1:21" ht="14.5">
      <c r="A21" s="2"/>
      <c r="B21" s="252" t="s">
        <v>322</v>
      </c>
      <c r="C21" s="343">
        <v>15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0"/>
      <c r="Q21" s="2"/>
      <c r="R21" s="2"/>
      <c r="S21" s="2"/>
      <c r="T21" s="2"/>
      <c r="U21" s="2"/>
    </row>
    <row r="22" spans="1:21" ht="14.5">
      <c r="A22" s="2"/>
      <c r="B22" s="252"/>
      <c r="C22" s="34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3" t="s">
        <v>311</v>
      </c>
      <c r="Q22" s="2"/>
      <c r="R22" s="2"/>
      <c r="S22" s="2"/>
      <c r="T22" s="2"/>
      <c r="U22" s="2"/>
    </row>
    <row r="23" spans="1:21" ht="14.5">
      <c r="A23" s="2"/>
      <c r="B23" s="252" t="s">
        <v>323</v>
      </c>
      <c r="C23" s="274">
        <v>25000000</v>
      </c>
      <c r="D23" s="275">
        <f t="shared" ref="D23:N23" si="5">+C23-((D15*0.6)*D8)</f>
        <v>24890544.173380896</v>
      </c>
      <c r="E23" s="275">
        <f t="shared" si="5"/>
        <v>24781088.346761793</v>
      </c>
      <c r="F23" s="275">
        <f t="shared" si="5"/>
        <v>24671632.520142689</v>
      </c>
      <c r="G23" s="275">
        <f t="shared" si="5"/>
        <v>24562176.693523586</v>
      </c>
      <c r="H23" s="275">
        <f t="shared" si="5"/>
        <v>24452720.866904482</v>
      </c>
      <c r="I23" s="275">
        <f t="shared" si="5"/>
        <v>24343265.040285379</v>
      </c>
      <c r="J23" s="275">
        <f t="shared" si="5"/>
        <v>24233809.213666275</v>
      </c>
      <c r="K23" s="275">
        <f t="shared" si="5"/>
        <v>24124353.387047172</v>
      </c>
      <c r="L23" s="275">
        <f t="shared" si="5"/>
        <v>24014897.560428068</v>
      </c>
      <c r="M23" s="275">
        <f t="shared" si="5"/>
        <v>23905441.733808964</v>
      </c>
      <c r="N23" s="275">
        <f t="shared" si="5"/>
        <v>23795985.907189861</v>
      </c>
      <c r="O23" s="336"/>
      <c r="P23" s="340">
        <f>N23</f>
        <v>23795985.907189861</v>
      </c>
      <c r="Q23" s="2"/>
      <c r="R23" s="2"/>
      <c r="S23" s="2"/>
      <c r="T23" s="2"/>
      <c r="U23" s="2"/>
    </row>
    <row r="24" spans="1:21" ht="14.5">
      <c r="A24" s="2"/>
      <c r="B24" s="252" t="s">
        <v>324</v>
      </c>
      <c r="C24" s="274">
        <v>70000</v>
      </c>
      <c r="D24" s="274">
        <v>65000</v>
      </c>
      <c r="E24" s="274">
        <v>62000</v>
      </c>
      <c r="F24" s="274">
        <v>49000</v>
      </c>
      <c r="G24" s="274">
        <v>46000</v>
      </c>
      <c r="H24" s="274">
        <v>44000</v>
      </c>
      <c r="I24" s="274">
        <v>50000</v>
      </c>
      <c r="J24" s="274">
        <v>44000</v>
      </c>
      <c r="K24" s="274">
        <v>37000</v>
      </c>
      <c r="L24" s="274">
        <v>30000</v>
      </c>
      <c r="M24" s="274">
        <v>28000</v>
      </c>
      <c r="N24" s="274">
        <v>22000</v>
      </c>
      <c r="O24" s="336"/>
      <c r="P24" s="340">
        <f>N24</f>
        <v>22000</v>
      </c>
      <c r="Q24" s="2"/>
      <c r="R24" s="2"/>
      <c r="S24" s="2"/>
      <c r="T24" s="2"/>
      <c r="U24" s="2"/>
    </row>
    <row r="25" spans="1:21" ht="14.5">
      <c r="A25" s="2"/>
      <c r="B25" s="252"/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336"/>
      <c r="P25" s="341"/>
      <c r="Q25" s="2"/>
      <c r="R25" s="2"/>
      <c r="S25" s="2"/>
      <c r="T25" s="2"/>
      <c r="U25" s="2"/>
    </row>
    <row r="26" spans="1:21" ht="14.5">
      <c r="A26" s="2"/>
      <c r="B26" s="29" t="s">
        <v>86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2"/>
      <c r="P26" s="23" t="s">
        <v>325</v>
      </c>
      <c r="Q26" s="2"/>
      <c r="R26" s="2"/>
      <c r="S26" s="2"/>
      <c r="T26" s="2"/>
      <c r="U26" s="2"/>
    </row>
    <row r="27" spans="1:21" ht="14.5">
      <c r="A27" s="2"/>
      <c r="B27" s="252" t="s">
        <v>16</v>
      </c>
      <c r="C27" s="341">
        <f>+C9*C14</f>
        <v>480000</v>
      </c>
      <c r="D27" s="341">
        <f t="shared" ref="D27:N27" si="6">+D9*D14</f>
        <v>456000</v>
      </c>
      <c r="E27" s="341">
        <f t="shared" si="6"/>
        <v>480000</v>
      </c>
      <c r="F27" s="341">
        <f t="shared" si="6"/>
        <v>492000</v>
      </c>
      <c r="G27" s="341">
        <f t="shared" si="6"/>
        <v>480000</v>
      </c>
      <c r="H27" s="341">
        <f t="shared" si="6"/>
        <v>504000</v>
      </c>
      <c r="I27" s="341">
        <f t="shared" si="6"/>
        <v>516000</v>
      </c>
      <c r="J27" s="341">
        <f t="shared" si="6"/>
        <v>528000</v>
      </c>
      <c r="K27" s="341">
        <f t="shared" si="6"/>
        <v>516000</v>
      </c>
      <c r="L27" s="341">
        <f t="shared" si="6"/>
        <v>510000</v>
      </c>
      <c r="M27" s="341">
        <f t="shared" si="6"/>
        <v>516000</v>
      </c>
      <c r="N27" s="341">
        <f t="shared" si="6"/>
        <v>528000</v>
      </c>
      <c r="O27" s="336"/>
      <c r="P27" s="340">
        <f>SUM(C27:N27)</f>
        <v>6006000</v>
      </c>
      <c r="Q27" s="2"/>
      <c r="R27" s="2"/>
      <c r="S27" s="2"/>
      <c r="T27" s="2"/>
      <c r="U27" s="2"/>
    </row>
    <row r="28" spans="1:21" ht="14.5">
      <c r="A28" s="2"/>
      <c r="B28" s="252" t="s">
        <v>326</v>
      </c>
      <c r="C28" s="275">
        <f>+C8*C15</f>
        <v>182426.37769850585</v>
      </c>
      <c r="D28" s="275">
        <f t="shared" ref="D28:N28" si="7">+D8*D15</f>
        <v>182426.37769850585</v>
      </c>
      <c r="E28" s="275">
        <f t="shared" si="7"/>
        <v>182426.37769850585</v>
      </c>
      <c r="F28" s="275">
        <f t="shared" si="7"/>
        <v>182426.37769850585</v>
      </c>
      <c r="G28" s="275">
        <f t="shared" si="7"/>
        <v>182426.37769850585</v>
      </c>
      <c r="H28" s="275">
        <f t="shared" si="7"/>
        <v>182426.37769850585</v>
      </c>
      <c r="I28" s="275">
        <f t="shared" si="7"/>
        <v>182426.37769850585</v>
      </c>
      <c r="J28" s="275">
        <f t="shared" si="7"/>
        <v>182426.37769850585</v>
      </c>
      <c r="K28" s="275">
        <f t="shared" si="7"/>
        <v>182426.37769850585</v>
      </c>
      <c r="L28" s="275">
        <f t="shared" si="7"/>
        <v>182426.37769850585</v>
      </c>
      <c r="M28" s="275">
        <f t="shared" si="7"/>
        <v>182426.37769850585</v>
      </c>
      <c r="N28" s="275">
        <f t="shared" si="7"/>
        <v>182426.37769850585</v>
      </c>
      <c r="O28" s="336"/>
      <c r="P28" s="340">
        <f t="shared" ref="P28:P30" si="8">SUM(C28:N28)</f>
        <v>2189116.5323820696</v>
      </c>
      <c r="Q28" s="2"/>
      <c r="R28" s="2"/>
      <c r="S28" s="2"/>
      <c r="T28" s="2"/>
      <c r="U28" s="2"/>
    </row>
    <row r="29" spans="1:21" ht="14.5">
      <c r="A29" s="2"/>
      <c r="B29" s="252" t="s">
        <v>327</v>
      </c>
      <c r="C29" s="275">
        <f>(C17+C16)*C8</f>
        <v>105000</v>
      </c>
      <c r="D29" s="275">
        <f t="shared" ref="D29:N29" si="9">(D17+D16)*D8</f>
        <v>110000</v>
      </c>
      <c r="E29" s="275">
        <f t="shared" si="9"/>
        <v>108000</v>
      </c>
      <c r="F29" s="275">
        <f t="shared" si="9"/>
        <v>118000</v>
      </c>
      <c r="G29" s="275">
        <f t="shared" si="9"/>
        <v>108000</v>
      </c>
      <c r="H29" s="275">
        <f t="shared" si="9"/>
        <v>107000</v>
      </c>
      <c r="I29" s="275">
        <f t="shared" si="9"/>
        <v>105000</v>
      </c>
      <c r="J29" s="275">
        <f t="shared" si="9"/>
        <v>111000</v>
      </c>
      <c r="K29" s="275">
        <f t="shared" si="9"/>
        <v>112000</v>
      </c>
      <c r="L29" s="275">
        <f t="shared" si="9"/>
        <v>112000</v>
      </c>
      <c r="M29" s="275">
        <f t="shared" si="9"/>
        <v>107000</v>
      </c>
      <c r="N29" s="275">
        <f t="shared" si="9"/>
        <v>111000</v>
      </c>
      <c r="O29" s="336"/>
      <c r="P29" s="340">
        <f t="shared" si="8"/>
        <v>1314000</v>
      </c>
      <c r="Q29" s="2"/>
      <c r="R29" s="2"/>
      <c r="S29" s="2"/>
      <c r="T29" s="2"/>
      <c r="U29" s="2"/>
    </row>
    <row r="30" spans="1:21" s="205" customFormat="1" ht="14.5">
      <c r="A30" s="168"/>
      <c r="B30" s="293" t="s">
        <v>159</v>
      </c>
      <c r="C30" s="273">
        <f>+C27-C28-C29</f>
        <v>192573.62230149412</v>
      </c>
      <c r="D30" s="273">
        <f t="shared" ref="D30:N30" si="10">+D27-D28-D29</f>
        <v>163573.62230149412</v>
      </c>
      <c r="E30" s="273">
        <f t="shared" si="10"/>
        <v>189573.62230149412</v>
      </c>
      <c r="F30" s="273">
        <f t="shared" si="10"/>
        <v>191573.62230149412</v>
      </c>
      <c r="G30" s="273">
        <f t="shared" si="10"/>
        <v>189573.62230149412</v>
      </c>
      <c r="H30" s="273">
        <f t="shared" si="10"/>
        <v>214573.62230149412</v>
      </c>
      <c r="I30" s="273">
        <f t="shared" si="10"/>
        <v>228573.62230149412</v>
      </c>
      <c r="J30" s="273">
        <f t="shared" si="10"/>
        <v>234573.62230149412</v>
      </c>
      <c r="K30" s="273">
        <f t="shared" si="10"/>
        <v>221573.62230149412</v>
      </c>
      <c r="L30" s="273">
        <f t="shared" si="10"/>
        <v>215573.62230149412</v>
      </c>
      <c r="M30" s="273">
        <f t="shared" si="10"/>
        <v>226573.62230149412</v>
      </c>
      <c r="N30" s="273">
        <f t="shared" si="10"/>
        <v>234573.62230149412</v>
      </c>
      <c r="O30" s="336"/>
      <c r="P30" s="344">
        <f t="shared" si="8"/>
        <v>2502883.4676179299</v>
      </c>
      <c r="Q30" s="168"/>
      <c r="R30" s="168"/>
      <c r="S30" s="168"/>
      <c r="T30" s="168"/>
      <c r="U30" s="168"/>
    </row>
    <row r="31" spans="1:21" ht="14.5">
      <c r="A31" s="2"/>
      <c r="B31" s="252" t="s">
        <v>328</v>
      </c>
      <c r="C31" s="201">
        <f>+C30/C27</f>
        <v>0.4011950464614461</v>
      </c>
      <c r="D31" s="201">
        <f t="shared" ref="D31:P31" si="11">+D30/D27</f>
        <v>0.35871408399450466</v>
      </c>
      <c r="E31" s="201">
        <f t="shared" si="11"/>
        <v>0.39494504646144607</v>
      </c>
      <c r="F31" s="201">
        <f t="shared" si="11"/>
        <v>0.38937728110059783</v>
      </c>
      <c r="G31" s="201">
        <f t="shared" si="11"/>
        <v>0.39494504646144607</v>
      </c>
      <c r="H31" s="201">
        <f t="shared" si="11"/>
        <v>0.42574131409026611</v>
      </c>
      <c r="I31" s="201">
        <f t="shared" si="11"/>
        <v>0.44297213624320564</v>
      </c>
      <c r="J31" s="201">
        <f t="shared" si="11"/>
        <v>0.44426822405586008</v>
      </c>
      <c r="K31" s="201">
        <f t="shared" si="11"/>
        <v>0.42940624477033745</v>
      </c>
      <c r="L31" s="201">
        <f t="shared" si="11"/>
        <v>0.42269337706175319</v>
      </c>
      <c r="M31" s="201">
        <f t="shared" si="11"/>
        <v>0.43909616725095763</v>
      </c>
      <c r="N31" s="201">
        <f t="shared" si="11"/>
        <v>0.44426822405586008</v>
      </c>
      <c r="O31" s="336"/>
      <c r="P31" s="339">
        <f t="shared" si="11"/>
        <v>0.41673051408889944</v>
      </c>
      <c r="Q31" s="2"/>
      <c r="R31" s="2"/>
      <c r="S31" s="2"/>
      <c r="T31" s="2"/>
      <c r="U31" s="2"/>
    </row>
    <row r="32" spans="1:21" ht="14.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0"/>
      <c r="Q32" s="2"/>
      <c r="R32" s="2"/>
      <c r="S32" s="2"/>
      <c r="T32" s="2"/>
      <c r="U32" s="2"/>
    </row>
    <row r="33" spans="1:21" ht="14.5">
      <c r="A33" s="2"/>
      <c r="B33" s="2"/>
      <c r="C33" s="168" t="s">
        <v>329</v>
      </c>
      <c r="D33" s="2"/>
      <c r="E33" s="168" t="s">
        <v>330</v>
      </c>
      <c r="F33" s="2"/>
      <c r="G33" s="168" t="s">
        <v>331</v>
      </c>
      <c r="H33" s="2"/>
      <c r="I33" s="168" t="s">
        <v>332</v>
      </c>
      <c r="J33" s="2"/>
      <c r="K33" s="168" t="s">
        <v>326</v>
      </c>
      <c r="L33" s="2"/>
      <c r="M33" s="168" t="s">
        <v>327</v>
      </c>
      <c r="N33" s="2"/>
      <c r="O33" s="2"/>
      <c r="P33" s="20"/>
      <c r="Q33" s="2"/>
      <c r="R33" s="2"/>
      <c r="S33" s="2"/>
      <c r="T33" s="2"/>
      <c r="U33" s="2"/>
    </row>
    <row r="34" spans="1:21" ht="14.25" customHeight="1">
      <c r="A34" s="2"/>
      <c r="B34" s="2"/>
      <c r="C34" s="430">
        <f>P9</f>
        <v>440</v>
      </c>
      <c r="D34" s="430"/>
      <c r="E34" s="430">
        <f>P10</f>
        <v>60</v>
      </c>
      <c r="F34" s="430"/>
      <c r="G34" s="429">
        <f>SUM(C27:N27)</f>
        <v>6006000</v>
      </c>
      <c r="H34" s="430"/>
      <c r="I34" s="429">
        <f>SUM(C30:N30)</f>
        <v>2502883.4676179299</v>
      </c>
      <c r="J34" s="430"/>
      <c r="K34" s="429">
        <f>SUM(C28:N28)</f>
        <v>2189116.5323820696</v>
      </c>
      <c r="L34" s="430"/>
      <c r="M34" s="429">
        <f>SUM(C29:N29)</f>
        <v>1314000</v>
      </c>
      <c r="N34" s="430"/>
      <c r="O34" s="2"/>
      <c r="P34" s="20"/>
      <c r="Q34" s="2"/>
      <c r="R34" s="2"/>
      <c r="S34" s="2"/>
      <c r="T34" s="2"/>
      <c r="U34" s="2"/>
    </row>
    <row r="35" spans="1:21" ht="14.25" customHeight="1">
      <c r="A35" s="2"/>
      <c r="B35" s="2"/>
      <c r="C35" s="430"/>
      <c r="D35" s="430"/>
      <c r="E35" s="430"/>
      <c r="F35" s="430"/>
      <c r="G35" s="430"/>
      <c r="H35" s="430"/>
      <c r="I35" s="430"/>
      <c r="J35" s="430"/>
      <c r="K35" s="430"/>
      <c r="L35" s="430"/>
      <c r="M35" s="430"/>
      <c r="N35" s="430"/>
      <c r="O35" s="2"/>
      <c r="P35" s="20"/>
      <c r="Q35" s="2"/>
      <c r="R35" s="2"/>
      <c r="S35" s="2"/>
      <c r="T35" s="2"/>
      <c r="U35" s="2"/>
    </row>
    <row r="36" spans="1:21" ht="14.25" customHeight="1">
      <c r="A36" s="2"/>
      <c r="B36" s="2"/>
      <c r="C36" s="430"/>
      <c r="D36" s="430"/>
      <c r="E36" s="430"/>
      <c r="F36" s="430"/>
      <c r="G36" s="430"/>
      <c r="H36" s="430"/>
      <c r="I36" s="430"/>
      <c r="J36" s="430"/>
      <c r="K36" s="430"/>
      <c r="L36" s="430"/>
      <c r="M36" s="430"/>
      <c r="N36" s="430"/>
      <c r="O36" s="2"/>
      <c r="P36" s="20"/>
      <c r="Q36" s="2"/>
      <c r="R36" s="2"/>
      <c r="S36" s="2"/>
      <c r="T36" s="2"/>
      <c r="U36" s="2"/>
    </row>
    <row r="37" spans="1:21" ht="14.5">
      <c r="A37" s="2"/>
      <c r="B37" s="2"/>
      <c r="C37" s="168" t="s">
        <v>24</v>
      </c>
      <c r="D37" s="2"/>
      <c r="E37" s="2"/>
      <c r="F37" s="2"/>
      <c r="G37" s="168" t="s">
        <v>333</v>
      </c>
      <c r="H37" s="2"/>
      <c r="I37" s="2"/>
      <c r="J37" s="2"/>
      <c r="K37" s="168" t="s">
        <v>334</v>
      </c>
      <c r="L37" s="2"/>
      <c r="M37" s="2"/>
      <c r="N37" s="2"/>
      <c r="O37" s="168" t="s">
        <v>290</v>
      </c>
      <c r="P37" s="20"/>
      <c r="Q37" s="2"/>
      <c r="R37" s="2"/>
      <c r="S37" s="2"/>
      <c r="T37" s="2"/>
      <c r="U37" s="2"/>
    </row>
    <row r="38" spans="1:21" ht="14.5">
      <c r="A38" s="2"/>
      <c r="B38" s="2"/>
      <c r="C38" s="168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426" t="s">
        <v>335</v>
      </c>
      <c r="P38" s="427">
        <f>SUM(C23:C24)</f>
        <v>25070000</v>
      </c>
      <c r="Q38" s="2"/>
      <c r="R38" s="2"/>
      <c r="S38" s="2"/>
      <c r="T38" s="2"/>
      <c r="U38" s="2"/>
    </row>
    <row r="39" spans="1:21" ht="14.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426"/>
      <c r="P39" s="407"/>
      <c r="Q39" s="2"/>
      <c r="R39" s="2"/>
      <c r="S39" s="2"/>
      <c r="T39" s="2"/>
      <c r="U39" s="2"/>
    </row>
    <row r="40" spans="1:21" ht="14.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426" t="s">
        <v>336</v>
      </c>
      <c r="P40" s="427">
        <f>SUM(P23:P24)</f>
        <v>23817985.907189861</v>
      </c>
      <c r="Q40" s="2"/>
      <c r="R40" s="2"/>
      <c r="S40" s="2"/>
      <c r="T40" s="2"/>
      <c r="U40" s="2"/>
    </row>
    <row r="41" spans="1:21" ht="14.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426"/>
      <c r="P41" s="407"/>
      <c r="Q41" s="2"/>
      <c r="R41" s="2"/>
      <c r="S41" s="2"/>
      <c r="T41" s="2"/>
      <c r="U41" s="2"/>
    </row>
    <row r="42" spans="1:21" ht="14.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426" t="s">
        <v>337</v>
      </c>
      <c r="P42" s="428">
        <f>P40-P38</f>
        <v>-1252014.0928101391</v>
      </c>
      <c r="Q42" s="2"/>
      <c r="R42" s="2"/>
      <c r="S42" s="2"/>
      <c r="T42" s="2"/>
      <c r="U42" s="2"/>
    </row>
    <row r="43" spans="1:21" ht="14.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426"/>
      <c r="P43" s="428"/>
      <c r="Q43" s="2"/>
      <c r="R43" s="2"/>
      <c r="S43" s="2"/>
      <c r="T43" s="2"/>
      <c r="U43" s="2"/>
    </row>
    <row r="44" spans="1:21" ht="14.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0"/>
      <c r="Q44" s="2"/>
      <c r="R44" s="2"/>
      <c r="S44" s="2"/>
      <c r="T44" s="2"/>
      <c r="U44" s="2"/>
    </row>
    <row r="45" spans="1:21" ht="14.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0"/>
      <c r="Q45" s="2"/>
      <c r="R45" s="2"/>
      <c r="S45" s="2"/>
      <c r="T45" s="2"/>
      <c r="U45" s="2"/>
    </row>
    <row r="46" spans="1:21" ht="14.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0"/>
      <c r="Q46" s="2"/>
      <c r="R46" s="2"/>
      <c r="S46" s="2"/>
      <c r="T46" s="2"/>
      <c r="U46" s="2"/>
    </row>
    <row r="47" spans="1:21" ht="14.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0"/>
      <c r="Q47" s="2"/>
      <c r="R47" s="2"/>
      <c r="S47" s="2"/>
      <c r="T47" s="2"/>
      <c r="U47" s="2"/>
    </row>
    <row r="48" spans="1:21" ht="14.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0"/>
      <c r="Q48" s="2"/>
      <c r="R48" s="2"/>
      <c r="S48" s="2"/>
      <c r="T48" s="2"/>
      <c r="U48" s="2"/>
    </row>
    <row r="49" spans="1:21" ht="14.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0"/>
      <c r="Q49" s="2"/>
      <c r="R49" s="2"/>
      <c r="S49" s="2"/>
      <c r="T49" s="2"/>
      <c r="U49" s="2"/>
    </row>
    <row r="50" spans="1:21" ht="14.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0"/>
      <c r="Q50" s="2"/>
      <c r="R50" s="2"/>
      <c r="S50" s="2"/>
      <c r="T50" s="2"/>
      <c r="U50" s="2"/>
    </row>
  </sheetData>
  <mergeCells count="12">
    <mergeCell ref="M34:N36"/>
    <mergeCell ref="C34:D36"/>
    <mergeCell ref="E34:F36"/>
    <mergeCell ref="G34:H36"/>
    <mergeCell ref="I34:J36"/>
    <mergeCell ref="K34:L36"/>
    <mergeCell ref="O38:O39"/>
    <mergeCell ref="P38:P39"/>
    <mergeCell ref="O40:O41"/>
    <mergeCell ref="P40:P41"/>
    <mergeCell ref="O42:O43"/>
    <mergeCell ref="P42:P43"/>
  </mergeCells>
  <conditionalFormatting sqref="P42:P43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  <pageSetup orientation="portrait" horizontalDpi="4294967293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87962B80-B399-4F38-9323-4DFFC269DAA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Gray" iconId="0"/>
              <x14:cfIcon iconSet="3ArrowsGray" iconId="2"/>
              <x14:cfIcon iconSet="3ArrowsGray" iconId="2"/>
            </x14:iconSet>
          </x14:cfRule>
          <xm:sqref>P42:P43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lineWeight="1.5" type="column" displayEmptyCellsAs="gap" xr2:uid="{93ED9913-B772-4ED7-A805-776D6B935D33}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'Property Management KPIs'!C30:N30</xm:f>
              <xm:sqref>O30</xm:sqref>
            </x14:sparkline>
          </x14:sparklines>
        </x14:sparklineGroup>
        <x14:sparklineGroup lineWeight="1.5" type="column" displayEmptyCellsAs="gap" xr2:uid="{805DCE53-AB89-456F-9348-97EBFA493CA2}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'Property Management KPIs'!C14:N14</xm:f>
              <xm:sqref>O14</xm:sqref>
            </x14:sparkline>
          </x14:sparklines>
        </x14:sparklineGroup>
        <x14:sparklineGroup manualMin="0" type="column" displayEmptyCellsAs="gap" low="1" minAxisType="custom" xr2:uid="{F8801DDD-7597-4165-A2A4-B3FBB11A30F7}">
          <x14:colorSeries rgb="FFC0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'Property Management KPIs'!C16:N16</xm:f>
              <xm:sqref>O16</xm:sqref>
            </x14:sparkline>
            <x14:sparkline>
              <xm:f>'Property Management KPIs'!C17:N17</xm:f>
              <xm:sqref>O17</xm:sqref>
            </x14:sparkline>
          </x14:sparklines>
        </x14:sparklineGroup>
        <x14:sparklineGroup manualMin="0" type="column" displayEmptyCellsAs="gap" minAxisType="custom" xr2:uid="{6C9CF27F-681F-4C22-9B89-B563BB9B83F6}">
          <x14:colorSeries rgb="FFC0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'Property Management KPIs'!C15:N15</xm:f>
              <xm:sqref>O15</xm:sqref>
            </x14:sparkline>
          </x14:sparklines>
        </x14:sparklineGroup>
        <x14:sparklineGroup lineWeight="1.5" type="column" displayEmptyCellsAs="gap" xr2:uid="{8C52D31F-0599-4C8A-8107-67C856697ACE}">
          <x14:colorSeries rgb="FFC0000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'Property Management KPIs'!C28:N28</xm:f>
              <xm:sqref>O28</xm:sqref>
            </x14:sparkline>
            <x14:sparkline>
              <xm:f>'Property Management KPIs'!C29:N29</xm:f>
              <xm:sqref>O29</xm:sqref>
            </x14:sparkline>
          </x14:sparklines>
        </x14:sparklineGroup>
        <x14:sparklineGroup lineWeight="1.5" type="column" displayEmptyCellsAs="gap" xr2:uid="{F62E122B-2C13-4604-8758-321554287F18}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'Property Management KPIs'!C31:N31</xm:f>
              <xm:sqref>O31</xm:sqref>
            </x14:sparkline>
          </x14:sparklines>
        </x14:sparklineGroup>
        <x14:sparklineGroup lineWeight="1.5" type="column" displayEmptyCellsAs="gap" xr2:uid="{79DD98FB-B888-4F68-813D-95BA70B9BD6F}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'Property Management KPIs'!C27:N27</xm:f>
              <xm:sqref>O27</xm:sqref>
            </x14:sparkline>
          </x14:sparklines>
        </x14:sparklineGroup>
        <x14:sparklineGroup lineWeight="1.5" displayEmptyCellsAs="gap" xr2:uid="{710BEF67-9A5A-41B9-A7C7-9F1C853AC53C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'Property Management KPIs'!C23:N23</xm:f>
              <xm:sqref>O23</xm:sqref>
            </x14:sparkline>
            <x14:sparkline>
              <xm:f>'Property Management KPIs'!C24:N24</xm:f>
              <xm:sqref>O24</xm:sqref>
            </x14:sparkline>
            <x14:sparkline>
              <xm:f>'Property Management KPIs'!C25:N25</xm:f>
              <xm:sqref>O25</xm:sqref>
            </x14:sparkline>
          </x14:sparklines>
        </x14:sparklineGroup>
        <x14:sparklineGroup manualMin="0" type="column" displayEmptyCellsAs="gap" low="1" minAxisType="custom" xr2:uid="{8E0A1923-47CF-49EF-AE48-59C4C1CB20C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'Property Management KPIs'!C11:N11</xm:f>
              <xm:sqref>O11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850DA-A3B6-4AB6-947F-7F1FB2F9B5C0}">
  <sheetPr codeName="Sheet6">
    <tabColor theme="4"/>
  </sheetPr>
  <dimension ref="A1:Y109"/>
  <sheetViews>
    <sheetView showGridLines="0" zoomScaleNormal="100" workbookViewId="0">
      <selection activeCell="F9" sqref="F9"/>
    </sheetView>
  </sheetViews>
  <sheetFormatPr defaultColWidth="0" defaultRowHeight="15" customHeight="1" zeroHeight="1" outlineLevelRow="1" outlineLevelCol="1"/>
  <cols>
    <col min="1" max="1" width="3" customWidth="1"/>
    <col min="2" max="2" width="7.7265625" bestFit="1" customWidth="1"/>
    <col min="3" max="3" width="21.1796875" style="5" bestFit="1" customWidth="1"/>
    <col min="4" max="6" width="8.1796875" style="5" bestFit="1" customWidth="1"/>
    <col min="7" max="7" width="10.453125" style="5" bestFit="1" customWidth="1"/>
    <col min="8" max="8" width="12.54296875" customWidth="1"/>
    <col min="9" max="9" width="15" customWidth="1"/>
    <col min="10" max="10" width="11.453125" customWidth="1"/>
    <col min="11" max="11" width="6.26953125" customWidth="1" outlineLevel="1"/>
    <col min="12" max="12" width="7.7265625" customWidth="1" outlineLevel="1"/>
    <col min="13" max="13" width="3" customWidth="1"/>
    <col min="14" max="14" width="2.453125" customWidth="1"/>
    <col min="15" max="15" width="14.7265625" customWidth="1"/>
    <col min="16" max="16" width="2.7265625" customWidth="1"/>
    <col min="17" max="17" width="2" customWidth="1"/>
    <col min="18" max="18" width="14.7265625" customWidth="1"/>
    <col min="19" max="19" width="2.7265625" customWidth="1"/>
    <col min="20" max="20" width="2" customWidth="1"/>
    <col min="21" max="21" width="14.7265625" customWidth="1"/>
    <col min="22" max="22" width="2.7265625" customWidth="1"/>
    <col min="23" max="23" width="2" customWidth="1"/>
    <col min="24" max="24" width="2.7265625" customWidth="1"/>
    <col min="25" max="42" width="9" hidden="1" customWidth="1"/>
    <col min="43" max="16384" width="9" hidden="1"/>
  </cols>
  <sheetData>
    <row r="1" spans="1:25" ht="14.5">
      <c r="A1" s="2"/>
      <c r="C1" s="3"/>
      <c r="D1" s="3"/>
      <c r="E1" s="3"/>
      <c r="F1" s="3"/>
      <c r="G1" s="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5" ht="14.5">
      <c r="A2" s="4"/>
      <c r="B2" s="2"/>
      <c r="C2" s="3"/>
      <c r="D2" s="3"/>
      <c r="E2" s="3"/>
      <c r="F2" s="3"/>
      <c r="H2" s="6" t="s">
        <v>2</v>
      </c>
      <c r="I2" s="7" t="s">
        <v>3</v>
      </c>
      <c r="J2" s="7" t="s">
        <v>4</v>
      </c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5" ht="14.5">
      <c r="A3" s="2"/>
      <c r="B3" s="2"/>
      <c r="C3" s="3"/>
      <c r="D3" s="3"/>
      <c r="E3" s="3"/>
      <c r="F3" s="3"/>
      <c r="H3" s="8" t="s">
        <v>1</v>
      </c>
      <c r="I3" s="9" t="s">
        <v>1</v>
      </c>
      <c r="J3" s="9" t="s">
        <v>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2"/>
      <c r="W3" s="2"/>
      <c r="X3" s="2"/>
    </row>
    <row r="4" spans="1:25" ht="14.5">
      <c r="A4" s="2"/>
      <c r="B4" s="2"/>
      <c r="C4" s="3"/>
      <c r="D4" s="3"/>
      <c r="E4" s="3"/>
      <c r="F4" s="3"/>
      <c r="G4" s="3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2"/>
      <c r="W4" s="2"/>
      <c r="X4" s="2"/>
    </row>
    <row r="5" spans="1:25" ht="14.5">
      <c r="A5" s="2"/>
      <c r="B5" s="12"/>
      <c r="C5" s="13"/>
      <c r="D5" s="13"/>
      <c r="E5" s="13"/>
      <c r="F5" s="13"/>
      <c r="G5" s="13"/>
      <c r="H5" s="14"/>
      <c r="I5" s="14"/>
      <c r="J5" s="14"/>
      <c r="K5" s="14"/>
      <c r="L5" s="14"/>
      <c r="M5" s="15"/>
      <c r="N5" s="16"/>
      <c r="O5" s="17"/>
      <c r="P5" s="17"/>
      <c r="Q5" s="17"/>
      <c r="R5" s="17"/>
      <c r="S5" s="17"/>
      <c r="T5" s="17"/>
      <c r="U5" s="17"/>
      <c r="V5" s="17"/>
      <c r="W5" s="18"/>
      <c r="X5" s="2"/>
    </row>
    <row r="6" spans="1:25" s="19" customFormat="1" ht="18.5">
      <c r="A6" s="20"/>
      <c r="B6" s="21"/>
      <c r="C6" s="22" t="s">
        <v>5</v>
      </c>
      <c r="D6" s="23" t="s">
        <v>6</v>
      </c>
      <c r="E6" s="23" t="s">
        <v>7</v>
      </c>
      <c r="F6" s="23" t="s">
        <v>8</v>
      </c>
      <c r="G6" s="23" t="s">
        <v>9</v>
      </c>
      <c r="H6" s="23" t="s">
        <v>10</v>
      </c>
      <c r="I6" s="24" t="s">
        <v>11</v>
      </c>
      <c r="J6" s="24" t="s">
        <v>12</v>
      </c>
      <c r="K6" s="23" t="s">
        <v>13</v>
      </c>
      <c r="L6" s="23" t="s">
        <v>14</v>
      </c>
      <c r="M6" s="23"/>
      <c r="N6" s="25"/>
      <c r="O6" s="397" t="s">
        <v>15</v>
      </c>
      <c r="P6" s="397"/>
      <c r="Q6" s="397"/>
      <c r="R6" s="397"/>
      <c r="S6" s="397"/>
      <c r="T6" s="397"/>
      <c r="U6" s="397"/>
      <c r="V6" s="397"/>
      <c r="W6" s="26"/>
      <c r="X6" s="20"/>
      <c r="Y6" s="27"/>
    </row>
    <row r="7" spans="1:25" ht="14.5">
      <c r="A7" s="2"/>
      <c r="B7" s="28"/>
      <c r="C7" s="29" t="s">
        <v>16</v>
      </c>
      <c r="D7" s="29"/>
      <c r="E7" s="29"/>
      <c r="F7" s="29"/>
      <c r="G7" s="30"/>
      <c r="H7" s="30"/>
      <c r="I7" s="31"/>
      <c r="J7" s="32"/>
      <c r="K7" s="32"/>
      <c r="L7" s="32"/>
      <c r="M7" s="33"/>
      <c r="N7" s="34"/>
      <c r="O7" s="35"/>
      <c r="P7" s="35"/>
      <c r="Q7" s="35"/>
      <c r="R7" s="35"/>
      <c r="S7" s="35"/>
      <c r="T7" s="35"/>
      <c r="U7" s="35"/>
      <c r="V7" s="35"/>
      <c r="W7" s="36"/>
      <c r="X7" s="2"/>
    </row>
    <row r="8" spans="1:25" ht="15.5">
      <c r="A8" s="2"/>
      <c r="B8" s="28"/>
      <c r="C8" s="3" t="s">
        <v>17</v>
      </c>
      <c r="D8" s="367">
        <v>2147.4629193999999</v>
      </c>
      <c r="E8" s="367">
        <v>1683.8875913999998</v>
      </c>
      <c r="F8" s="367">
        <v>2469.941108</v>
      </c>
      <c r="G8" s="367">
        <v>2469.941108</v>
      </c>
      <c r="H8" s="367">
        <v>2189.9279999999999</v>
      </c>
      <c r="I8" s="38">
        <f>+G8-H8</f>
        <v>280.0131080000001</v>
      </c>
      <c r="J8" s="39">
        <f>+I8/H8</f>
        <v>0.12786407041692699</v>
      </c>
      <c r="K8" s="39"/>
      <c r="L8" s="39"/>
      <c r="M8" s="40"/>
      <c r="N8" s="41"/>
      <c r="O8" s="395" t="s">
        <v>16</v>
      </c>
      <c r="P8" s="395"/>
      <c r="Q8" s="42"/>
      <c r="R8" s="395" t="s">
        <v>18</v>
      </c>
      <c r="S8" s="395"/>
      <c r="T8" s="42"/>
      <c r="U8" s="395" t="s">
        <v>19</v>
      </c>
      <c r="V8" s="395"/>
      <c r="W8" s="36"/>
      <c r="X8" s="2"/>
    </row>
    <row r="9" spans="1:25" ht="14.5">
      <c r="A9" s="2"/>
      <c r="B9" s="28"/>
      <c r="C9" s="3" t="s">
        <v>20</v>
      </c>
      <c r="D9" s="367">
        <v>568.07909340000003</v>
      </c>
      <c r="E9" s="367">
        <v>520.82319029999996</v>
      </c>
      <c r="F9" s="367">
        <v>527.39698829999998</v>
      </c>
      <c r="G9" s="367">
        <v>527.39698829999998</v>
      </c>
      <c r="H9" s="367">
        <v>510.44900000000001</v>
      </c>
      <c r="I9" s="38">
        <f>+G9-H9</f>
        <v>16.947988299999963</v>
      </c>
      <c r="J9" s="39">
        <f>+I9/H9</f>
        <v>3.3202118722928171E-2</v>
      </c>
      <c r="K9" s="39"/>
      <c r="L9" s="39"/>
      <c r="M9" s="33"/>
      <c r="N9" s="41"/>
      <c r="O9" s="392">
        <f>+G12</f>
        <v>3466.7528960999998</v>
      </c>
      <c r="P9" s="392"/>
      <c r="Q9" s="35"/>
      <c r="R9" s="398">
        <f>+G20</f>
        <v>0.22511255283811515</v>
      </c>
      <c r="S9" s="398"/>
      <c r="T9" s="35"/>
      <c r="U9" s="392">
        <f>+G25</f>
        <v>545.22824579999997</v>
      </c>
      <c r="V9" s="392"/>
      <c r="W9" s="36"/>
      <c r="X9" s="2"/>
    </row>
    <row r="10" spans="1:25" ht="14.5">
      <c r="A10" s="2"/>
      <c r="B10" s="28"/>
      <c r="C10" s="3" t="s">
        <v>21</v>
      </c>
      <c r="D10" s="367">
        <v>574.00416050000001</v>
      </c>
      <c r="E10" s="367">
        <v>468.79187759999996</v>
      </c>
      <c r="F10" s="367">
        <v>469.41479979999997</v>
      </c>
      <c r="G10" s="367">
        <v>469.41479979999997</v>
      </c>
      <c r="H10" s="367">
        <v>451.72899999999998</v>
      </c>
      <c r="I10" s="38">
        <f>+G10-H10</f>
        <v>17.685799799999984</v>
      </c>
      <c r="J10" s="39">
        <f>+I10/H10</f>
        <v>3.9151349149600723E-2</v>
      </c>
      <c r="K10" s="39"/>
      <c r="L10" s="39"/>
      <c r="M10" s="33"/>
      <c r="N10" s="41"/>
      <c r="O10" s="392"/>
      <c r="P10" s="392"/>
      <c r="Q10" s="35"/>
      <c r="R10" s="398"/>
      <c r="S10" s="398"/>
      <c r="T10" s="35"/>
      <c r="U10" s="392"/>
      <c r="V10" s="392"/>
      <c r="W10" s="36"/>
      <c r="X10" s="2"/>
    </row>
    <row r="11" spans="1:25" ht="14.5">
      <c r="A11" s="2"/>
      <c r="B11" s="28"/>
      <c r="C11" s="3"/>
      <c r="D11" s="20"/>
      <c r="E11" s="20"/>
      <c r="F11" s="20"/>
      <c r="G11" s="43"/>
      <c r="H11" s="44"/>
      <c r="I11" s="38"/>
      <c r="J11" s="39"/>
      <c r="K11" s="39"/>
      <c r="L11" s="39"/>
      <c r="M11" s="33"/>
      <c r="N11" s="41"/>
      <c r="O11" s="393"/>
      <c r="P11" s="393"/>
      <c r="Q11" s="35"/>
      <c r="R11" s="393"/>
      <c r="S11" s="393"/>
      <c r="T11" s="35"/>
      <c r="U11" s="393"/>
      <c r="V11" s="393"/>
      <c r="W11" s="36"/>
      <c r="X11" s="2"/>
    </row>
    <row r="12" spans="1:25" ht="14.5">
      <c r="A12" s="2"/>
      <c r="B12" s="28"/>
      <c r="C12" s="45" t="s">
        <v>22</v>
      </c>
      <c r="D12" s="46">
        <f>SUM(D8:D11)</f>
        <v>3289.5461733000002</v>
      </c>
      <c r="E12" s="46">
        <f>SUM(E8:E11)</f>
        <v>2673.5026592999998</v>
      </c>
      <c r="F12" s="46">
        <f>SUM(F8:F11)</f>
        <v>3466.7528960999998</v>
      </c>
      <c r="G12" s="46">
        <f>SUM(G8:G11)</f>
        <v>3466.7528960999998</v>
      </c>
      <c r="H12" s="46">
        <f>SUM(H8:H11)</f>
        <v>3152.1059999999998</v>
      </c>
      <c r="I12" s="47">
        <f>+G12-H12</f>
        <v>314.64689610000005</v>
      </c>
      <c r="J12" s="48">
        <f>+I12/H12</f>
        <v>9.9821165944292509E-2</v>
      </c>
      <c r="K12" s="46">
        <f>+G12-F12</f>
        <v>0</v>
      </c>
      <c r="L12" s="48">
        <f>+K12/F12</f>
        <v>0</v>
      </c>
      <c r="M12" s="33"/>
      <c r="N12" s="41"/>
      <c r="O12" s="393"/>
      <c r="P12" s="393"/>
      <c r="Q12" s="35"/>
      <c r="R12" s="393"/>
      <c r="S12" s="393"/>
      <c r="T12" s="35"/>
      <c r="U12" s="393"/>
      <c r="V12" s="393"/>
      <c r="W12" s="36"/>
      <c r="X12" s="2"/>
    </row>
    <row r="13" spans="1:25" ht="14.5">
      <c r="A13" s="2"/>
      <c r="B13" s="28"/>
      <c r="C13" s="3"/>
      <c r="D13" s="20"/>
      <c r="E13" s="20"/>
      <c r="F13" s="20"/>
      <c r="G13" s="43"/>
      <c r="H13" s="44"/>
      <c r="I13" s="38"/>
      <c r="J13" s="49"/>
      <c r="K13" s="49"/>
      <c r="L13" s="49"/>
      <c r="M13" s="33"/>
      <c r="N13" s="34"/>
      <c r="O13" s="50">
        <f>+L12</f>
        <v>0</v>
      </c>
      <c r="P13" s="39">
        <f>+O13</f>
        <v>0</v>
      </c>
      <c r="Q13" s="35"/>
      <c r="R13" s="50">
        <f>+K20</f>
        <v>0</v>
      </c>
      <c r="S13" s="39">
        <f>+R13</f>
        <v>0</v>
      </c>
      <c r="T13" s="35"/>
      <c r="U13" s="50">
        <f>+L25</f>
        <v>0</v>
      </c>
      <c r="V13" s="39">
        <f>+U13</f>
        <v>0</v>
      </c>
      <c r="W13" s="36"/>
      <c r="X13" s="2"/>
    </row>
    <row r="14" spans="1:25" ht="14.5">
      <c r="A14" s="2"/>
      <c r="B14" s="28"/>
      <c r="C14" s="29" t="s">
        <v>23</v>
      </c>
      <c r="D14" s="51"/>
      <c r="E14" s="51"/>
      <c r="F14" s="51"/>
      <c r="G14" s="52"/>
      <c r="H14" s="53"/>
      <c r="I14" s="54"/>
      <c r="J14" s="55"/>
      <c r="K14" s="55"/>
      <c r="L14" s="55"/>
      <c r="M14" s="33"/>
      <c r="N14" s="34"/>
      <c r="O14" s="56"/>
      <c r="P14" s="35"/>
      <c r="Q14" s="35"/>
      <c r="R14" s="57"/>
      <c r="S14" s="35"/>
      <c r="T14" s="35"/>
      <c r="U14" s="57"/>
      <c r="V14" s="35"/>
      <c r="W14" s="36"/>
      <c r="X14" s="2"/>
    </row>
    <row r="15" spans="1:25" ht="15.5">
      <c r="A15" s="2"/>
      <c r="B15" s="28"/>
      <c r="C15" s="3" t="s">
        <v>24</v>
      </c>
      <c r="D15" s="368">
        <v>289.33483369999999</v>
      </c>
      <c r="E15" s="368">
        <v>308.57102480000003</v>
      </c>
      <c r="F15" s="368">
        <v>286.30178069999999</v>
      </c>
      <c r="G15" s="368">
        <v>286.30178069999999</v>
      </c>
      <c r="H15" s="368">
        <v>296.02999999999997</v>
      </c>
      <c r="I15" s="38">
        <f>+H15-G15</f>
        <v>9.7282192999999779</v>
      </c>
      <c r="J15" s="39">
        <f>+I15/H15</f>
        <v>3.2862275107252571E-2</v>
      </c>
      <c r="K15" s="39"/>
      <c r="L15" s="39"/>
      <c r="M15" s="33"/>
      <c r="N15" s="34"/>
      <c r="O15" s="395" t="s">
        <v>25</v>
      </c>
      <c r="P15" s="395"/>
      <c r="Q15" s="58"/>
      <c r="R15" s="395" t="s">
        <v>26</v>
      </c>
      <c r="S15" s="395"/>
      <c r="T15" s="58"/>
      <c r="U15" s="396" t="s">
        <v>27</v>
      </c>
      <c r="V15" s="396"/>
      <c r="W15" s="36"/>
      <c r="X15" s="2"/>
    </row>
    <row r="16" spans="1:25" ht="14.5">
      <c r="A16" s="2"/>
      <c r="B16" s="28"/>
      <c r="C16" s="3" t="s">
        <v>28</v>
      </c>
      <c r="D16" s="368">
        <v>32.652450399999999</v>
      </c>
      <c r="E16" s="368">
        <v>45.193696799999998</v>
      </c>
      <c r="F16" s="368">
        <v>60.109729199999997</v>
      </c>
      <c r="G16" s="368">
        <v>60.109729199999997</v>
      </c>
      <c r="H16" s="368">
        <v>29.657</v>
      </c>
      <c r="I16" s="38">
        <f>+H16-G16</f>
        <v>-30.452729199999997</v>
      </c>
      <c r="J16" s="39">
        <f>I16/H16</f>
        <v>-1.0268310752941969</v>
      </c>
      <c r="K16" s="39"/>
      <c r="L16" s="39"/>
      <c r="M16" s="33"/>
      <c r="N16" s="34"/>
      <c r="O16" s="392">
        <f>+G28</f>
        <v>9189.1935166999974</v>
      </c>
      <c r="P16" s="392"/>
      <c r="Q16" s="35"/>
      <c r="R16" s="392">
        <f>+G30</f>
        <v>0</v>
      </c>
      <c r="S16" s="392"/>
      <c r="T16" s="35"/>
      <c r="U16" s="392">
        <f>+G32</f>
        <v>545.22824579999997</v>
      </c>
      <c r="V16" s="392"/>
      <c r="W16" s="36"/>
      <c r="X16" s="2"/>
    </row>
    <row r="17" spans="1:24" ht="14.5">
      <c r="A17" s="2"/>
      <c r="B17" s="28"/>
      <c r="C17" s="3" t="s">
        <v>29</v>
      </c>
      <c r="D17" s="368">
        <v>2265.4658363999997</v>
      </c>
      <c r="E17" s="368">
        <v>1689.3916204</v>
      </c>
      <c r="F17" s="368">
        <v>2339.9317916999998</v>
      </c>
      <c r="G17" s="368">
        <v>2339.9317916999998</v>
      </c>
      <c r="H17" s="368">
        <v>2110.9569999999999</v>
      </c>
      <c r="I17" s="38">
        <f>+H17-G17</f>
        <v>-228.97479169999997</v>
      </c>
      <c r="J17" s="39">
        <f>+I17/H17</f>
        <v>-0.10846966172214781</v>
      </c>
      <c r="K17" s="39"/>
      <c r="L17" s="39"/>
      <c r="M17" s="33"/>
      <c r="N17" s="34"/>
      <c r="O17" s="392"/>
      <c r="P17" s="392"/>
      <c r="Q17" s="35"/>
      <c r="R17" s="392"/>
      <c r="S17" s="392"/>
      <c r="T17" s="35"/>
      <c r="U17" s="392"/>
      <c r="V17" s="392"/>
      <c r="W17" s="36"/>
      <c r="X17" s="2"/>
    </row>
    <row r="18" spans="1:24" ht="14.5">
      <c r="A18" s="2"/>
      <c r="B18" s="28"/>
      <c r="C18" s="3"/>
      <c r="D18" s="20"/>
      <c r="E18" s="20"/>
      <c r="F18" s="20"/>
      <c r="G18" s="43"/>
      <c r="H18" s="44"/>
      <c r="I18" s="38"/>
      <c r="J18" s="39"/>
      <c r="K18" s="39"/>
      <c r="L18" s="39"/>
      <c r="M18" s="33"/>
      <c r="N18" s="34"/>
      <c r="O18" s="393"/>
      <c r="P18" s="393"/>
      <c r="Q18" s="35"/>
      <c r="R18" s="394"/>
      <c r="S18" s="394"/>
      <c r="T18" s="35"/>
      <c r="U18" s="394"/>
      <c r="V18" s="394"/>
      <c r="W18" s="36"/>
      <c r="X18" s="2"/>
    </row>
    <row r="19" spans="1:24" ht="14.5">
      <c r="A19" s="2"/>
      <c r="B19" s="28"/>
      <c r="C19" s="45" t="s">
        <v>30</v>
      </c>
      <c r="D19" s="46">
        <f>SUM(D15:D18)</f>
        <v>2587.4531204999998</v>
      </c>
      <c r="E19" s="46">
        <f>SUM(E15:E18)</f>
        <v>2043.156342</v>
      </c>
      <c r="F19" s="46">
        <f>SUM(F15:F18)</f>
        <v>2686.3433015999999</v>
      </c>
      <c r="G19" s="46">
        <f>SUM(G15:G18)</f>
        <v>2686.3433015999999</v>
      </c>
      <c r="H19" s="46">
        <f>SUM(H15:H18)</f>
        <v>2436.6439999999998</v>
      </c>
      <c r="I19" s="47">
        <f>+G19-H19</f>
        <v>249.69930160000013</v>
      </c>
      <c r="J19" s="48">
        <f>+I19/H19</f>
        <v>0.1024767268423291</v>
      </c>
      <c r="K19" s="46"/>
      <c r="L19" s="46"/>
      <c r="M19" s="33"/>
      <c r="N19" s="34"/>
      <c r="O19" s="393"/>
      <c r="P19" s="393"/>
      <c r="Q19" s="35"/>
      <c r="R19" s="394"/>
      <c r="S19" s="394"/>
      <c r="T19" s="35"/>
      <c r="U19" s="394"/>
      <c r="V19" s="394"/>
      <c r="W19" s="36"/>
      <c r="X19" s="2"/>
    </row>
    <row r="20" spans="1:24" ht="14.5">
      <c r="A20" s="2"/>
      <c r="B20" s="28"/>
      <c r="C20" s="3" t="s">
        <v>31</v>
      </c>
      <c r="D20" s="59">
        <f>+(D12-D19)/D12</f>
        <v>0.21343158472698259</v>
      </c>
      <c r="E20" s="59">
        <f>+(E12-E19)/E12</f>
        <v>0.23577545924904472</v>
      </c>
      <c r="F20" s="59">
        <f>+(F12-F19)/F12</f>
        <v>0.22511255283811515</v>
      </c>
      <c r="G20" s="59">
        <f>+(G12-G19)/G12</f>
        <v>0.22511255283811515</v>
      </c>
      <c r="H20" s="59">
        <f>+(H12-H19)/H12</f>
        <v>0.22697904194846241</v>
      </c>
      <c r="I20" s="60">
        <f>+H20-G20</f>
        <v>1.8664891103472581E-3</v>
      </c>
      <c r="J20" s="48">
        <f>+I20/H20</f>
        <v>8.2231782032592283E-3</v>
      </c>
      <c r="K20" s="48">
        <f>+G20-F20</f>
        <v>0</v>
      </c>
      <c r="L20" s="48"/>
      <c r="M20" s="33"/>
      <c r="N20" s="34"/>
      <c r="O20" s="61">
        <f>+L28</f>
        <v>0</v>
      </c>
      <c r="P20" s="39">
        <f>+O20</f>
        <v>0</v>
      </c>
      <c r="Q20" s="35"/>
      <c r="R20" s="61">
        <f>+L30</f>
        <v>-1</v>
      </c>
      <c r="S20" s="39">
        <f>-R20</f>
        <v>1</v>
      </c>
      <c r="T20" s="35"/>
      <c r="U20" s="61">
        <f>+L32</f>
        <v>-0.48898372715437366</v>
      </c>
      <c r="V20" s="39">
        <f>+U20</f>
        <v>-0.48898372715437366</v>
      </c>
      <c r="W20" s="36"/>
      <c r="X20" s="2"/>
    </row>
    <row r="21" spans="1:24" ht="14.5">
      <c r="A21" s="2"/>
      <c r="B21" s="28"/>
      <c r="C21" s="3"/>
      <c r="D21" s="20"/>
      <c r="E21" s="20"/>
      <c r="F21" s="20"/>
      <c r="G21" s="43"/>
      <c r="H21" s="44"/>
      <c r="I21" s="62"/>
      <c r="J21" s="63"/>
      <c r="K21" s="63"/>
      <c r="L21" s="63"/>
      <c r="M21" s="33"/>
      <c r="N21" s="34"/>
      <c r="O21" s="35"/>
      <c r="P21" s="35"/>
      <c r="Q21" s="35"/>
      <c r="R21" s="35"/>
      <c r="S21" s="35"/>
      <c r="T21" s="35"/>
      <c r="U21" s="35"/>
      <c r="V21" s="35"/>
      <c r="W21" s="36"/>
      <c r="X21" s="2"/>
    </row>
    <row r="22" spans="1:24" ht="14.5">
      <c r="A22" s="2"/>
      <c r="B22" s="28"/>
      <c r="C22" s="29" t="s">
        <v>32</v>
      </c>
      <c r="D22" s="51"/>
      <c r="E22" s="51"/>
      <c r="F22" s="51"/>
      <c r="G22" s="52"/>
      <c r="H22" s="53"/>
      <c r="I22" s="64"/>
      <c r="J22" s="55"/>
      <c r="K22" s="55"/>
      <c r="L22" s="55"/>
      <c r="M22" s="33"/>
      <c r="N22" s="34"/>
      <c r="O22" s="2"/>
      <c r="P22" s="2"/>
      <c r="Q22" s="2"/>
      <c r="R22" s="2"/>
      <c r="S22" s="2"/>
      <c r="T22" s="2"/>
      <c r="U22" s="2"/>
      <c r="V22" s="2"/>
      <c r="W22" s="36"/>
      <c r="X22" s="2"/>
    </row>
    <row r="23" spans="1:24" ht="14.5">
      <c r="A23" s="2"/>
      <c r="B23" s="28"/>
      <c r="C23" s="3" t="s">
        <v>33</v>
      </c>
      <c r="D23" s="369">
        <v>244.25499800000003</v>
      </c>
      <c r="E23" s="369">
        <v>177.50409069999989</v>
      </c>
      <c r="F23" s="369">
        <v>235.1813487</v>
      </c>
      <c r="G23" s="369">
        <v>235.1813487</v>
      </c>
      <c r="H23" s="369">
        <v>250.78700000000006</v>
      </c>
      <c r="I23" s="62">
        <f>+H23-G23</f>
        <v>15.605651300000062</v>
      </c>
      <c r="J23" s="39">
        <f>+I23/H23</f>
        <v>6.2226715499607468E-2</v>
      </c>
      <c r="K23" s="39"/>
      <c r="L23" s="39"/>
      <c r="M23" s="33"/>
      <c r="N23" s="34"/>
      <c r="O23" s="2"/>
      <c r="P23" s="2"/>
      <c r="Q23" s="2"/>
      <c r="R23" s="2"/>
      <c r="S23" s="2"/>
      <c r="T23" s="2"/>
      <c r="U23" s="2"/>
      <c r="V23" s="2"/>
      <c r="W23" s="36"/>
      <c r="X23" s="2"/>
    </row>
    <row r="24" spans="1:24" ht="14.5">
      <c r="A24" s="2"/>
      <c r="B24" s="28"/>
      <c r="C24" s="3"/>
      <c r="D24" s="20"/>
      <c r="E24" s="20"/>
      <c r="F24" s="20"/>
      <c r="G24" s="43"/>
      <c r="H24" s="44"/>
      <c r="I24" s="62"/>
      <c r="J24" s="65"/>
      <c r="K24" s="65"/>
      <c r="L24" s="65"/>
      <c r="M24" s="33"/>
      <c r="N24" s="34"/>
      <c r="O24" s="2"/>
      <c r="P24" s="2"/>
      <c r="Q24" s="2"/>
      <c r="R24" s="2"/>
      <c r="S24" s="2"/>
      <c r="T24" s="2"/>
      <c r="U24" s="2"/>
      <c r="V24" s="2"/>
      <c r="W24" s="36"/>
      <c r="X24" s="2"/>
    </row>
    <row r="25" spans="1:24" ht="14.5">
      <c r="A25" s="2"/>
      <c r="B25" s="28"/>
      <c r="C25" s="66" t="s">
        <v>19</v>
      </c>
      <c r="D25" s="67">
        <f>+D12-D19-D23</f>
        <v>457.83805480000035</v>
      </c>
      <c r="E25" s="67">
        <f>+E12-E19-E23</f>
        <v>452.84222659999989</v>
      </c>
      <c r="F25" s="67">
        <f>+F12-F19-F23</f>
        <v>545.22824579999997</v>
      </c>
      <c r="G25" s="67">
        <f>+G12-G19-G23</f>
        <v>545.22824579999997</v>
      </c>
      <c r="H25" s="67">
        <f>+H12-H19-H23</f>
        <v>464.67499999999995</v>
      </c>
      <c r="I25" s="68">
        <f>+G25-H25</f>
        <v>80.553245800000013</v>
      </c>
      <c r="J25" s="69">
        <f>+I25/H25</f>
        <v>0.17335394802819179</v>
      </c>
      <c r="K25" s="70">
        <f>+G25-F25</f>
        <v>0</v>
      </c>
      <c r="L25" s="69">
        <f>+K25/F25</f>
        <v>0</v>
      </c>
      <c r="M25" s="33"/>
      <c r="N25" s="34"/>
      <c r="O25" s="2"/>
      <c r="P25" s="2"/>
      <c r="Q25" s="2"/>
      <c r="R25" s="2"/>
      <c r="S25" s="2"/>
      <c r="T25" s="2"/>
      <c r="U25" s="2"/>
      <c r="V25" s="2"/>
      <c r="W25" s="36"/>
      <c r="X25" s="2"/>
    </row>
    <row r="26" spans="1:24" ht="14.5">
      <c r="A26" s="2"/>
      <c r="B26" s="28"/>
      <c r="C26" s="3"/>
      <c r="D26" s="20"/>
      <c r="E26" s="20"/>
      <c r="F26" s="20"/>
      <c r="G26" s="43"/>
      <c r="H26" s="44"/>
      <c r="I26" s="62"/>
      <c r="J26" s="39"/>
      <c r="K26" s="39"/>
      <c r="L26" s="39"/>
      <c r="M26" s="33"/>
      <c r="N26" s="34"/>
      <c r="O26" s="2"/>
      <c r="P26" s="2"/>
      <c r="Q26" s="2"/>
      <c r="R26" s="2"/>
      <c r="S26" s="2"/>
      <c r="T26" s="2"/>
      <c r="U26" s="2"/>
      <c r="V26" s="2"/>
      <c r="W26" s="36"/>
      <c r="X26" s="2"/>
    </row>
    <row r="27" spans="1:24" ht="14.5">
      <c r="A27" s="2"/>
      <c r="B27" s="28"/>
      <c r="C27" s="71" t="s">
        <v>34</v>
      </c>
      <c r="D27" s="72">
        <f>SUM(D36:D37)-SUM(C36:C37)</f>
        <v>8176.3569221999969</v>
      </c>
      <c r="E27" s="72">
        <f>SUM(E36:E37)-SUM(D36:D37)</f>
        <v>467.47588820000237</v>
      </c>
      <c r="F27" s="72">
        <f>SUM(F36:F37)-SUM(E36:E37)</f>
        <v>545.36070629999813</v>
      </c>
      <c r="G27" s="72">
        <f>SUM(G36:G37)-SUM(F36:F37)</f>
        <v>0</v>
      </c>
      <c r="H27" s="72">
        <f>SUM(H36:H37)-SUM(G36:G37)</f>
        <v>-8237.1935166999974</v>
      </c>
      <c r="I27" s="62">
        <f>+G27-H27</f>
        <v>8237.1935166999974</v>
      </c>
      <c r="J27" s="48">
        <f>+I27/H27</f>
        <v>-1</v>
      </c>
      <c r="K27" s="46"/>
      <c r="L27" s="46"/>
      <c r="M27" s="33"/>
      <c r="N27" s="34"/>
      <c r="O27" s="2"/>
      <c r="P27" s="2"/>
      <c r="Q27" s="2"/>
      <c r="R27" s="2"/>
      <c r="S27" s="2"/>
      <c r="T27" s="2"/>
      <c r="U27" s="2"/>
      <c r="V27" s="2"/>
      <c r="W27" s="36"/>
      <c r="X27" s="2"/>
    </row>
    <row r="28" spans="1:24" ht="14.5">
      <c r="A28" s="2"/>
      <c r="B28" s="28"/>
      <c r="C28" s="71" t="s">
        <v>25</v>
      </c>
      <c r="D28" s="73">
        <f>D36+D37</f>
        <v>8176.3569221999969</v>
      </c>
      <c r="E28" s="73">
        <f>E36+E37</f>
        <v>8643.8328103999993</v>
      </c>
      <c r="F28" s="73">
        <f>F36+F37</f>
        <v>9189.1935166999974</v>
      </c>
      <c r="G28" s="73">
        <f>G36+G37</f>
        <v>9189.1935166999974</v>
      </c>
      <c r="H28" s="73">
        <f>H36+H37</f>
        <v>952</v>
      </c>
      <c r="I28" s="62">
        <f>+G28-H28</f>
        <v>8237.1935166999974</v>
      </c>
      <c r="J28" s="48">
        <f>+I28/H28</f>
        <v>8.6525141982142824</v>
      </c>
      <c r="K28" s="46"/>
      <c r="L28" s="48">
        <f>+G27/F28</f>
        <v>0</v>
      </c>
      <c r="M28" s="33"/>
      <c r="N28" s="34"/>
      <c r="O28" s="2"/>
      <c r="P28" s="2"/>
      <c r="Q28" s="2"/>
      <c r="R28" s="2"/>
      <c r="S28" s="2"/>
      <c r="T28" s="2"/>
      <c r="U28" s="2"/>
      <c r="V28" s="2"/>
      <c r="W28" s="36"/>
      <c r="X28" s="2"/>
    </row>
    <row r="29" spans="1:24" ht="14.5">
      <c r="A29" s="2"/>
      <c r="B29" s="28"/>
      <c r="C29" s="3"/>
      <c r="D29" s="20"/>
      <c r="E29" s="20"/>
      <c r="F29" s="20"/>
      <c r="G29" s="43"/>
      <c r="H29" s="44"/>
      <c r="I29" s="62"/>
      <c r="J29" s="39"/>
      <c r="K29" s="39"/>
      <c r="L29" s="39"/>
      <c r="M29" s="33"/>
      <c r="N29" s="34"/>
      <c r="O29" s="2"/>
      <c r="P29" s="2"/>
      <c r="Q29" s="2"/>
      <c r="R29" s="2"/>
      <c r="S29" s="2"/>
      <c r="T29" s="2"/>
      <c r="U29" s="2"/>
      <c r="V29" s="2"/>
      <c r="W29" s="36"/>
      <c r="X29" s="2"/>
    </row>
    <row r="30" spans="1:24" ht="14.5">
      <c r="A30" s="2"/>
      <c r="B30" s="28"/>
      <c r="C30" s="29" t="s">
        <v>35</v>
      </c>
      <c r="D30" s="370">
        <v>4</v>
      </c>
      <c r="E30" s="52">
        <f>E35-D35</f>
        <v>153.98486259999981</v>
      </c>
      <c r="F30" s="52">
        <f>F35-E35</f>
        <v>23.640060700000049</v>
      </c>
      <c r="G30" s="52">
        <f>G35-F35</f>
        <v>0</v>
      </c>
      <c r="H30" s="52">
        <f>H35-G35</f>
        <v>-1421.2654401</v>
      </c>
      <c r="I30" s="64">
        <f>+H30-G30</f>
        <v>-1421.2654401</v>
      </c>
      <c r="J30" s="65">
        <f>I30/H30</f>
        <v>1</v>
      </c>
      <c r="K30" s="70">
        <f>+G30-F30</f>
        <v>-23.640060700000049</v>
      </c>
      <c r="L30" s="69">
        <f>K30/F30</f>
        <v>-1</v>
      </c>
      <c r="M30" s="33"/>
      <c r="N30" s="34"/>
      <c r="O30" s="2"/>
      <c r="P30" s="2"/>
      <c r="Q30" s="2"/>
      <c r="R30" s="2"/>
      <c r="S30" s="2"/>
      <c r="T30" s="2"/>
      <c r="U30" s="2"/>
      <c r="V30" s="2"/>
      <c r="W30" s="36"/>
      <c r="X30" s="2"/>
    </row>
    <row r="31" spans="1:24" ht="14.5">
      <c r="A31" s="2"/>
      <c r="B31" s="28"/>
      <c r="C31" s="74"/>
      <c r="D31" s="75"/>
      <c r="E31" s="75"/>
      <c r="F31" s="75"/>
      <c r="G31" s="52"/>
      <c r="H31" s="53"/>
      <c r="I31" s="64"/>
      <c r="J31" s="65"/>
      <c r="K31" s="65"/>
      <c r="L31" s="65"/>
      <c r="M31" s="33"/>
      <c r="N31" s="34"/>
      <c r="O31" s="2"/>
      <c r="P31" s="2"/>
      <c r="Q31" s="2"/>
      <c r="R31" s="2"/>
      <c r="S31" s="2"/>
      <c r="T31" s="2"/>
      <c r="U31" s="2"/>
      <c r="V31" s="2"/>
      <c r="W31" s="36"/>
      <c r="X31" s="2"/>
    </row>
    <row r="32" spans="1:24" ht="14.5">
      <c r="A32" s="2"/>
      <c r="B32" s="28"/>
      <c r="C32" s="66" t="s">
        <v>27</v>
      </c>
      <c r="D32" s="67">
        <f>+D25+D27-D30</f>
        <v>8630.1949769999974</v>
      </c>
      <c r="E32" s="67">
        <f>+E25+E27-E30</f>
        <v>766.33325220000245</v>
      </c>
      <c r="F32" s="67">
        <f>+F25+F27-F30</f>
        <v>1066.948891399998</v>
      </c>
      <c r="G32" s="67">
        <f>+G25+G27-G30</f>
        <v>545.22824579999997</v>
      </c>
      <c r="H32" s="67">
        <f>+H25+H27-H30</f>
        <v>-6351.2530765999973</v>
      </c>
      <c r="I32" s="68">
        <f>+G32-H32</f>
        <v>6896.4813223999972</v>
      </c>
      <c r="J32" s="76">
        <f>+I32/H32</f>
        <v>-1.0858457755066935</v>
      </c>
      <c r="K32" s="67">
        <f>+G32-F32</f>
        <v>-521.72064559999808</v>
      </c>
      <c r="L32" s="76">
        <f>+K32/F32</f>
        <v>-0.48898372715437366</v>
      </c>
      <c r="M32" s="33"/>
      <c r="N32" s="34"/>
      <c r="O32" s="2"/>
      <c r="P32" s="2"/>
      <c r="Q32" s="2"/>
      <c r="R32" s="2"/>
      <c r="S32" s="2"/>
      <c r="T32" s="2"/>
      <c r="U32" s="2"/>
      <c r="V32" s="2"/>
      <c r="W32" s="36"/>
      <c r="X32" s="2"/>
    </row>
    <row r="33" spans="1:24" ht="14.5">
      <c r="A33" s="2"/>
      <c r="B33" s="77"/>
      <c r="C33" s="74"/>
      <c r="D33" s="74"/>
      <c r="E33" s="74"/>
      <c r="F33" s="74"/>
      <c r="G33" s="74"/>
      <c r="H33" s="52"/>
      <c r="I33" s="31"/>
      <c r="J33" s="65"/>
      <c r="K33" s="65"/>
      <c r="L33" s="65"/>
      <c r="M33" s="78"/>
      <c r="N33" s="79"/>
      <c r="O33" s="80"/>
      <c r="P33" s="80"/>
      <c r="Q33" s="80"/>
      <c r="R33" s="80"/>
      <c r="S33" s="80"/>
      <c r="T33" s="80"/>
      <c r="U33" s="80"/>
      <c r="V33" s="80"/>
      <c r="W33" s="81"/>
      <c r="X33" s="2"/>
    </row>
    <row r="34" spans="1:24" ht="14.5">
      <c r="A34" s="2"/>
      <c r="B34" s="2"/>
      <c r="C34" s="3"/>
      <c r="D34" s="3"/>
      <c r="E34" s="3"/>
      <c r="F34" s="3"/>
      <c r="G34" s="3"/>
      <c r="H34" s="43"/>
      <c r="I34" s="82"/>
      <c r="J34" s="39"/>
      <c r="K34" s="39"/>
      <c r="L34" s="39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1:24" ht="14.5" hidden="1" outlineLevel="1">
      <c r="A35" s="2"/>
      <c r="B35" s="12"/>
      <c r="C35" s="13" t="s">
        <v>36</v>
      </c>
      <c r="D35" s="83">
        <v>1403.6405168000001</v>
      </c>
      <c r="E35" s="83">
        <v>1557.6253793999999</v>
      </c>
      <c r="F35" s="83">
        <v>1581.2654401</v>
      </c>
      <c r="G35" s="83">
        <v>1581.2654401</v>
      </c>
      <c r="H35" s="83">
        <v>160</v>
      </c>
      <c r="I35" s="83"/>
      <c r="J35" s="84"/>
      <c r="K35" s="84"/>
      <c r="L35" s="84"/>
      <c r="M35" s="15"/>
    </row>
    <row r="36" spans="1:24" ht="14.5" hidden="1" outlineLevel="1">
      <c r="A36" s="2"/>
      <c r="B36" s="28"/>
      <c r="C36" s="3" t="s">
        <v>37</v>
      </c>
      <c r="D36" s="37">
        <v>20073.232518599998</v>
      </c>
      <c r="E36" s="37">
        <v>23334.879208499999</v>
      </c>
      <c r="F36" s="37">
        <v>25856.773201599997</v>
      </c>
      <c r="G36" s="37">
        <v>25856.773201599997</v>
      </c>
      <c r="H36" s="37">
        <v>2680</v>
      </c>
      <c r="I36" s="37"/>
      <c r="J36" s="85"/>
      <c r="K36" s="85"/>
      <c r="L36" s="85"/>
      <c r="M36" s="33"/>
    </row>
    <row r="37" spans="1:24" ht="14.5" hidden="1" outlineLevel="1">
      <c r="A37" s="2"/>
      <c r="B37" s="77"/>
      <c r="C37" s="74" t="s">
        <v>38</v>
      </c>
      <c r="D37" s="86">
        <v>-11896.875596400001</v>
      </c>
      <c r="E37" s="86">
        <v>-14691.046398099999</v>
      </c>
      <c r="F37" s="86">
        <v>-16667.5796849</v>
      </c>
      <c r="G37" s="86">
        <v>-16667.5796849</v>
      </c>
      <c r="H37" s="86">
        <v>-1728</v>
      </c>
      <c r="I37" s="86"/>
      <c r="J37" s="65"/>
      <c r="K37" s="65"/>
      <c r="L37" s="65"/>
      <c r="M37" s="78"/>
    </row>
    <row r="38" spans="1:24" ht="14.5" collapsed="1"/>
    <row r="39" spans="1:24" ht="15" customHeight="1"/>
    <row r="40" spans="1:24" ht="15" customHeight="1"/>
    <row r="41" spans="1:24" ht="14.5" hidden="1">
      <c r="H41" s="87"/>
      <c r="I41" s="88"/>
      <c r="J41" s="89"/>
      <c r="K41" s="89"/>
      <c r="L41" s="89"/>
    </row>
    <row r="42" spans="1:24" ht="14.5" hidden="1">
      <c r="H42" s="87"/>
      <c r="I42" s="88"/>
      <c r="J42" s="89"/>
      <c r="K42" s="89"/>
      <c r="L42" s="89"/>
    </row>
    <row r="43" spans="1:24" ht="14.5" hidden="1">
      <c r="H43" s="19"/>
      <c r="I43" s="88"/>
      <c r="J43" s="89"/>
      <c r="K43" s="89"/>
      <c r="L43" s="89"/>
    </row>
    <row r="44" spans="1:24" ht="14.5" hidden="1">
      <c r="H44" s="19"/>
      <c r="I44" s="88"/>
      <c r="J44" s="89"/>
      <c r="K44" s="89"/>
      <c r="L44" s="89"/>
    </row>
    <row r="45" spans="1:24" ht="14.5" hidden="1">
      <c r="I45" s="88"/>
      <c r="J45" s="89"/>
      <c r="K45" s="89"/>
      <c r="L45" s="89"/>
    </row>
    <row r="46" spans="1:24" ht="14.5" hidden="1">
      <c r="I46" s="88"/>
      <c r="J46" s="89"/>
      <c r="K46" s="89"/>
      <c r="L46" s="89"/>
    </row>
    <row r="47" spans="1:24" ht="14.5" hidden="1">
      <c r="I47" s="88"/>
      <c r="J47" s="89"/>
      <c r="K47" s="89"/>
      <c r="L47" s="89"/>
    </row>
    <row r="48" spans="1:24" ht="14.5" hidden="1">
      <c r="J48" s="89"/>
      <c r="K48" s="89"/>
      <c r="L48" s="89"/>
    </row>
    <row r="49" spans="10:12" ht="14.5" hidden="1">
      <c r="J49" s="89"/>
      <c r="K49" s="89"/>
      <c r="L49" s="89"/>
    </row>
    <row r="50" spans="10:12" ht="14.5" hidden="1">
      <c r="J50" s="89"/>
      <c r="K50" s="89"/>
      <c r="L50" s="89"/>
    </row>
    <row r="51" spans="10:12" ht="14.5" hidden="1">
      <c r="J51" s="89"/>
      <c r="K51" s="89"/>
      <c r="L51" s="89"/>
    </row>
    <row r="52" spans="10:12" ht="14.5" hidden="1">
      <c r="J52" s="89"/>
      <c r="K52" s="89"/>
      <c r="L52" s="89"/>
    </row>
    <row r="53" spans="10:12" ht="14.5" hidden="1">
      <c r="J53" s="89"/>
      <c r="K53" s="89"/>
      <c r="L53" s="89"/>
    </row>
    <row r="54" spans="10:12" ht="14.5" hidden="1">
      <c r="J54" s="89"/>
      <c r="K54" s="89"/>
      <c r="L54" s="89"/>
    </row>
    <row r="55" spans="10:12" ht="14.5" hidden="1">
      <c r="J55" s="89"/>
      <c r="K55" s="89"/>
      <c r="L55" s="89"/>
    </row>
    <row r="56" spans="10:12" ht="14.5" hidden="1">
      <c r="J56" s="89"/>
      <c r="K56" s="89"/>
      <c r="L56" s="89"/>
    </row>
    <row r="57" spans="10:12" ht="14.5" hidden="1">
      <c r="J57" s="89"/>
      <c r="K57" s="89"/>
      <c r="L57" s="89"/>
    </row>
    <row r="58" spans="10:12" ht="15" customHeight="1"/>
    <row r="59" spans="10:12" ht="15" customHeight="1"/>
    <row r="60" spans="10:12" ht="15" customHeight="1"/>
    <row r="61" spans="10:12" ht="15" customHeight="1"/>
    <row r="62" spans="10:12" ht="15" customHeight="1"/>
    <row r="63" spans="10:12" ht="15" customHeight="1"/>
    <row r="64" spans="10:12" ht="15" customHeight="1"/>
    <row r="69" ht="15" customHeight="1"/>
    <row r="70" ht="15" customHeight="1"/>
    <row r="71" ht="15" customHeight="1"/>
    <row r="72" ht="15" customHeight="1"/>
    <row r="73" ht="15" customHeight="1"/>
    <row r="84" spans="1:24" ht="14.5" hidden="1">
      <c r="A84" s="2"/>
      <c r="B84" s="2"/>
      <c r="C84" s="3"/>
      <c r="D84" s="3"/>
      <c r="E84" s="3"/>
      <c r="F84" s="3"/>
      <c r="G84" s="3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4.5" hidden="1">
      <c r="A85" s="2"/>
      <c r="B85" s="2"/>
      <c r="C85" s="3"/>
      <c r="D85" s="3"/>
      <c r="E85" s="3"/>
      <c r="F85" s="3"/>
      <c r="G85" s="3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4.5" hidden="1">
      <c r="A86" s="2"/>
      <c r="B86" s="2"/>
      <c r="C86" s="3"/>
      <c r="D86" s="3"/>
      <c r="E86" s="3"/>
      <c r="F86" s="3"/>
      <c r="G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4.5" hidden="1">
      <c r="A87" s="2"/>
      <c r="B87" s="2"/>
      <c r="C87" s="3"/>
      <c r="D87" s="3"/>
      <c r="E87" s="3"/>
      <c r="F87" s="3"/>
      <c r="G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4.5" hidden="1">
      <c r="A88" s="2"/>
      <c r="B88" s="2"/>
      <c r="C88" s="3"/>
      <c r="D88" s="3"/>
      <c r="E88" s="3"/>
      <c r="F88" s="3"/>
      <c r="G88" s="3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4.5" hidden="1">
      <c r="A89" s="2"/>
      <c r="B89" s="2"/>
      <c r="C89" s="3"/>
      <c r="D89" s="3"/>
      <c r="E89" s="3"/>
      <c r="F89" s="3"/>
      <c r="G89" s="3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4.5" hidden="1">
      <c r="A90" s="2"/>
      <c r="B90" s="2"/>
      <c r="C90" s="3"/>
      <c r="D90" s="3"/>
      <c r="E90" s="3"/>
      <c r="F90" s="3"/>
      <c r="G90" s="3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4.5" hidden="1">
      <c r="A91" s="2"/>
      <c r="B91" s="2"/>
      <c r="C91" s="3"/>
      <c r="D91" s="3"/>
      <c r="E91" s="3"/>
      <c r="F91" s="3"/>
      <c r="G91" s="3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4.5" hidden="1">
      <c r="A92" s="2"/>
      <c r="B92" s="2"/>
      <c r="C92" s="3"/>
      <c r="D92" s="3"/>
      <c r="E92" s="3"/>
      <c r="F92" s="3"/>
      <c r="G92" s="3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4.5" hidden="1">
      <c r="A93" s="2"/>
      <c r="B93" s="2"/>
      <c r="C93" s="3"/>
      <c r="D93" s="3"/>
      <c r="E93" s="3"/>
      <c r="F93" s="3"/>
      <c r="G93" s="3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4.5" hidden="1">
      <c r="A94" s="2"/>
      <c r="B94" s="2"/>
      <c r="C94" s="3"/>
      <c r="D94" s="3"/>
      <c r="E94" s="3"/>
      <c r="F94" s="3"/>
      <c r="G94" s="3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4.5" hidden="1">
      <c r="A95" s="2"/>
      <c r="B95" s="2"/>
      <c r="C95" s="3"/>
      <c r="D95" s="3"/>
      <c r="E95" s="3"/>
      <c r="F95" s="3"/>
      <c r="G95" s="3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4.5" hidden="1">
      <c r="A96" s="2"/>
      <c r="B96" s="2"/>
      <c r="C96" s="3"/>
      <c r="D96" s="3"/>
      <c r="E96" s="3"/>
      <c r="F96" s="3"/>
      <c r="G96" s="3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4.5" hidden="1">
      <c r="A97" s="2"/>
      <c r="B97" s="2"/>
      <c r="C97" s="3"/>
      <c r="D97" s="3"/>
      <c r="E97" s="3"/>
      <c r="F97" s="3"/>
      <c r="G97" s="3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5" customHeight="1"/>
    <row r="99" spans="1:24" ht="15" customHeight="1"/>
    <row r="100" spans="1:24" ht="15" customHeight="1"/>
    <row r="101" spans="1:24" ht="15" customHeight="1"/>
    <row r="102" spans="1:24" ht="15" customHeight="1"/>
    <row r="103" spans="1:24" ht="15" customHeight="1"/>
    <row r="104" spans="1:24" ht="15" customHeight="1"/>
    <row r="105" spans="1:24" ht="15" customHeight="1"/>
    <row r="106" spans="1:24" ht="15" customHeight="1"/>
    <row r="107" spans="1:24" ht="15" customHeight="1"/>
    <row r="108" spans="1:24" ht="15" customHeight="1"/>
    <row r="109" spans="1:24" ht="15" customHeight="1"/>
  </sheetData>
  <mergeCells count="19">
    <mergeCell ref="O6:V6"/>
    <mergeCell ref="O8:P8"/>
    <mergeCell ref="R8:S8"/>
    <mergeCell ref="U8:V8"/>
    <mergeCell ref="O9:P10"/>
    <mergeCell ref="R9:S10"/>
    <mergeCell ref="U9:V10"/>
    <mergeCell ref="O11:P12"/>
    <mergeCell ref="R11:S12"/>
    <mergeCell ref="U11:V12"/>
    <mergeCell ref="O15:P15"/>
    <mergeCell ref="R15:S15"/>
    <mergeCell ref="U15:V15"/>
    <mergeCell ref="O16:P17"/>
    <mergeCell ref="R16:S17"/>
    <mergeCell ref="U16:V17"/>
    <mergeCell ref="O18:P19"/>
    <mergeCell ref="R18:S19"/>
    <mergeCell ref="U18:V19"/>
  </mergeCells>
  <conditionalFormatting sqref="I7 J26:L26 J29:L29 I33:I34 I1 I5 I41:I1048576">
    <cfRule type="cellIs" dxfId="61" priority="57" operator="greaterThan">
      <formula>0</formula>
    </cfRule>
  </conditionalFormatting>
  <conditionalFormatting sqref="J26:L26 J29:L29">
    <cfRule type="cellIs" dxfId="60" priority="56" operator="lessThan">
      <formula>0</formula>
    </cfRule>
  </conditionalFormatting>
  <conditionalFormatting sqref="J8:L11 J12">
    <cfRule type="cellIs" dxfId="59" priority="55" operator="greaterThan">
      <formula>0</formula>
    </cfRule>
  </conditionalFormatting>
  <conditionalFormatting sqref="J8:L11 J12">
    <cfRule type="cellIs" dxfId="58" priority="54" operator="lessThan">
      <formula>0</formula>
    </cfRule>
  </conditionalFormatting>
  <conditionalFormatting sqref="J12">
    <cfRule type="iconSet" priority="51">
      <iconSet iconSet="3Arrows">
        <cfvo type="percent" val="0"/>
        <cfvo type="percent" val="33"/>
        <cfvo type="percent" val="67"/>
      </iconSet>
    </cfRule>
    <cfRule type="cellIs" dxfId="57" priority="53" operator="greaterThan">
      <formula>0</formula>
    </cfRule>
  </conditionalFormatting>
  <conditionalFormatting sqref="J12">
    <cfRule type="cellIs" dxfId="56" priority="52" operator="lessThan">
      <formula>0</formula>
    </cfRule>
  </conditionalFormatting>
  <conditionalFormatting sqref="J15:L18 J19">
    <cfRule type="cellIs" dxfId="55" priority="49" operator="greaterThan">
      <formula>0</formula>
    </cfRule>
  </conditionalFormatting>
  <conditionalFormatting sqref="J15:L18 J19">
    <cfRule type="cellIs" dxfId="54" priority="48" operator="lessThan">
      <formula>0</formula>
    </cfRule>
  </conditionalFormatting>
  <conditionalFormatting sqref="J31:L31 J33:L34 J41:L57">
    <cfRule type="cellIs" dxfId="53" priority="46" operator="greaterThan">
      <formula>0</formula>
    </cfRule>
  </conditionalFormatting>
  <conditionalFormatting sqref="J31:L31 J33:L34 J41:L57">
    <cfRule type="cellIs" dxfId="52" priority="45" operator="lessThan">
      <formula>0</formula>
    </cfRule>
  </conditionalFormatting>
  <conditionalFormatting sqref="J23:L24">
    <cfRule type="cellIs" dxfId="51" priority="44" operator="greaterThan">
      <formula>0</formula>
    </cfRule>
  </conditionalFormatting>
  <conditionalFormatting sqref="J23:L24">
    <cfRule type="cellIs" dxfId="50" priority="43" operator="lessThan">
      <formula>0</formula>
    </cfRule>
  </conditionalFormatting>
  <conditionalFormatting sqref="J25">
    <cfRule type="cellIs" dxfId="49" priority="42" operator="greaterThan">
      <formula>0</formula>
    </cfRule>
  </conditionalFormatting>
  <conditionalFormatting sqref="J25">
    <cfRule type="cellIs" dxfId="48" priority="41" operator="lessThan">
      <formula>0</formula>
    </cfRule>
  </conditionalFormatting>
  <conditionalFormatting sqref="J27:J28">
    <cfRule type="cellIs" dxfId="47" priority="39" operator="greaterThan">
      <formula>0</formula>
    </cfRule>
  </conditionalFormatting>
  <conditionalFormatting sqref="J27:J28">
    <cfRule type="cellIs" dxfId="46" priority="38" operator="lessThan">
      <formula>0</formula>
    </cfRule>
  </conditionalFormatting>
  <conditionalFormatting sqref="J32">
    <cfRule type="cellIs" dxfId="45" priority="36" operator="greaterThan">
      <formula>0</formula>
    </cfRule>
  </conditionalFormatting>
  <conditionalFormatting sqref="J32">
    <cfRule type="cellIs" dxfId="44" priority="35" operator="lessThan">
      <formula>0</formula>
    </cfRule>
  </conditionalFormatting>
  <conditionalFormatting sqref="J32">
    <cfRule type="iconSet" priority="32">
      <iconSet iconSet="3Arrows">
        <cfvo type="percent" val="0"/>
        <cfvo type="percent" val="33"/>
        <cfvo type="percent" val="67"/>
      </iconSet>
    </cfRule>
    <cfRule type="cellIs" dxfId="43" priority="34" operator="greaterThan">
      <formula>0</formula>
    </cfRule>
  </conditionalFormatting>
  <conditionalFormatting sqref="J32">
    <cfRule type="cellIs" dxfId="42" priority="33" operator="lessThan">
      <formula>0</formula>
    </cfRule>
  </conditionalFormatting>
  <conditionalFormatting sqref="J30">
    <cfRule type="cellIs" dxfId="41" priority="30" operator="greaterThan">
      <formula>0</formula>
    </cfRule>
  </conditionalFormatting>
  <conditionalFormatting sqref="J30">
    <cfRule type="cellIs" dxfId="40" priority="29" operator="lessThan">
      <formula>0</formula>
    </cfRule>
  </conditionalFormatting>
  <conditionalFormatting sqref="J20">
    <cfRule type="cellIs" dxfId="39" priority="27" operator="greaterThan">
      <formula>0</formula>
    </cfRule>
  </conditionalFormatting>
  <conditionalFormatting sqref="J20">
    <cfRule type="cellIs" dxfId="38" priority="26" operator="lessThan">
      <formula>0</formula>
    </cfRule>
  </conditionalFormatting>
  <conditionalFormatting sqref="P20">
    <cfRule type="cellIs" dxfId="37" priority="23" operator="greaterThan">
      <formula>0</formula>
    </cfRule>
  </conditionalFormatting>
  <conditionalFormatting sqref="P20">
    <cfRule type="cellIs" dxfId="36" priority="22" operator="lessThan">
      <formula>0</formula>
    </cfRule>
  </conditionalFormatting>
  <conditionalFormatting sqref="P13">
    <cfRule type="cellIs" dxfId="35" priority="20" operator="greaterThan">
      <formula>0</formula>
    </cfRule>
  </conditionalFormatting>
  <conditionalFormatting sqref="P13">
    <cfRule type="cellIs" dxfId="34" priority="19" operator="lessThan">
      <formula>0</formula>
    </cfRule>
  </conditionalFormatting>
  <conditionalFormatting sqref="S13">
    <cfRule type="cellIs" dxfId="33" priority="17" operator="greaterThan">
      <formula>0</formula>
    </cfRule>
  </conditionalFormatting>
  <conditionalFormatting sqref="S13">
    <cfRule type="cellIs" dxfId="32" priority="16" operator="lessThan">
      <formula>0</formula>
    </cfRule>
  </conditionalFormatting>
  <conditionalFormatting sqref="V13">
    <cfRule type="cellIs" dxfId="31" priority="14" operator="greaterThan">
      <formula>0</formula>
    </cfRule>
  </conditionalFormatting>
  <conditionalFormatting sqref="V13">
    <cfRule type="cellIs" dxfId="30" priority="13" operator="lessThan">
      <formula>0</formula>
    </cfRule>
  </conditionalFormatting>
  <conditionalFormatting sqref="V20">
    <cfRule type="cellIs" dxfId="29" priority="11" operator="greaterThan">
      <formula>0</formula>
    </cfRule>
  </conditionalFormatting>
  <conditionalFormatting sqref="V20">
    <cfRule type="cellIs" dxfId="28" priority="10" operator="lessThan">
      <formula>0</formula>
    </cfRule>
  </conditionalFormatting>
  <conditionalFormatting sqref="S20">
    <cfRule type="cellIs" dxfId="27" priority="9" operator="greaterThan">
      <formula>0</formula>
    </cfRule>
  </conditionalFormatting>
  <conditionalFormatting sqref="S20">
    <cfRule type="cellIs" dxfId="26" priority="8" operator="lessThan">
      <formula>0</formula>
    </cfRule>
  </conditionalFormatting>
  <conditionalFormatting sqref="J35:L35">
    <cfRule type="cellIs" dxfId="25" priority="5" operator="greaterThan">
      <formula>0</formula>
    </cfRule>
  </conditionalFormatting>
  <conditionalFormatting sqref="J35:L35">
    <cfRule type="cellIs" dxfId="24" priority="4" operator="lessThan">
      <formula>0</formula>
    </cfRule>
  </conditionalFormatting>
  <conditionalFormatting sqref="J36:L37">
    <cfRule type="cellIs" dxfId="23" priority="2" operator="greaterThan">
      <formula>0</formula>
    </cfRule>
  </conditionalFormatting>
  <conditionalFormatting sqref="J36:L37">
    <cfRule type="cellIs" dxfId="22" priority="1" operator="lessThan">
      <formula>0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0" id="{BB9779C2-2585-40A9-AD3E-925323AB8444}">
            <x14:iconSet iconSet="3Arrows" custom="1">
              <x14:cfvo type="percent">
                <xm:f>0</xm:f>
              </x14:cfvo>
              <x14:cfvo type="num">
                <xm:f>-1000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J8:L11 J12</xm:sqref>
        </x14:conditionalFormatting>
        <x14:conditionalFormatting xmlns:xm="http://schemas.microsoft.com/office/excel/2006/main">
          <x14:cfRule type="iconSet" priority="47" id="{9B632965-6EBC-4E1E-8B54-F4D6F645FFA3}">
            <x14:iconSet iconSet="3Arrows" custom="1">
              <x14:cfvo type="percent">
                <xm:f>0</xm:f>
              </x14:cfvo>
              <x14:cfvo type="num">
                <xm:f>-1000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J15:L18 J19</xm:sqref>
        </x14:conditionalFormatting>
        <x14:conditionalFormatting xmlns:xm="http://schemas.microsoft.com/office/excel/2006/main">
          <x14:cfRule type="iconSet" priority="40" id="{764C9760-0F4C-4EE9-84FF-59043CE81B95}">
            <x14:iconSet iconSet="3Arrows" custom="1">
              <x14:cfvo type="percent">
                <xm:f>0</xm:f>
              </x14:cfvo>
              <x14:cfvo type="num">
                <xm:f>-1000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J25</xm:sqref>
        </x14:conditionalFormatting>
        <x14:conditionalFormatting xmlns:xm="http://schemas.microsoft.com/office/excel/2006/main">
          <x14:cfRule type="iconSet" priority="58" id="{D3BB0389-3C98-4FD7-86CC-9333F9B5FEC5}">
            <x14:iconSet iconSet="3Arrows" custom="1">
              <x14:cfvo type="percent">
                <xm:f>0</xm:f>
              </x14:cfvo>
              <x14:cfvo type="num">
                <xm:f>-1000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J29:L29 J23:L24 J26:L26</xm:sqref>
        </x14:conditionalFormatting>
        <x14:conditionalFormatting xmlns:xm="http://schemas.microsoft.com/office/excel/2006/main">
          <x14:cfRule type="iconSet" priority="37" id="{0C343819-A443-4228-AE16-04CD29EE5CCB}">
            <x14:iconSet iconSet="3Arrows" custom="1">
              <x14:cfvo type="percent">
                <xm:f>0</xm:f>
              </x14:cfvo>
              <x14:cfvo type="num">
                <xm:f>-1000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J27:J28</xm:sqref>
        </x14:conditionalFormatting>
        <x14:conditionalFormatting xmlns:xm="http://schemas.microsoft.com/office/excel/2006/main">
          <x14:cfRule type="iconSet" priority="31" id="{9BB992B7-EF8C-4671-A0A7-7082E83C7DD4}">
            <x14:iconSet iconSet="3Arrows" custom="1">
              <x14:cfvo type="percent">
                <xm:f>0</xm:f>
              </x14:cfvo>
              <x14:cfvo type="num">
                <xm:f>-1000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J32</xm:sqref>
        </x14:conditionalFormatting>
        <x14:conditionalFormatting xmlns:xm="http://schemas.microsoft.com/office/excel/2006/main">
          <x14:cfRule type="iconSet" priority="28" id="{9452A385-49D5-4958-BE13-23F40AE4F506}">
            <x14:iconSet iconSet="3Arrows" custom="1">
              <x14:cfvo type="percent">
                <xm:f>0</xm:f>
              </x14:cfvo>
              <x14:cfvo type="num">
                <xm:f>-1000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J30</xm:sqref>
        </x14:conditionalFormatting>
        <x14:conditionalFormatting xmlns:xm="http://schemas.microsoft.com/office/excel/2006/main">
          <x14:cfRule type="iconSet" priority="25" id="{70AE73F2-4263-4EC0-BD8F-F207114AB695}">
            <x14:iconSet iconSet="3Arrows" custom="1">
              <x14:cfvo type="percent">
                <xm:f>0</xm:f>
              </x14:cfvo>
              <x14:cfvo type="num">
                <xm:f>-1000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J20</xm:sqref>
        </x14:conditionalFormatting>
        <x14:conditionalFormatting xmlns:xm="http://schemas.microsoft.com/office/excel/2006/main">
          <x14:cfRule type="iconSet" priority="24" id="{19C48881-A7C1-46AC-8B3F-A8533D841D51}">
            <x14:iconSet iconSet="3Arrows" custom="1">
              <x14:cfvo type="percent">
                <xm:f>0</xm:f>
              </x14:cfvo>
              <x14:cfvo type="num">
                <xm:f>-1000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P20</xm:sqref>
        </x14:conditionalFormatting>
        <x14:conditionalFormatting xmlns:xm="http://schemas.microsoft.com/office/excel/2006/main">
          <x14:cfRule type="iconSet" priority="21" id="{809E4E33-1079-43C3-AEED-8751B474DD2C}">
            <x14:iconSet iconSet="3Arrows" custom="1">
              <x14:cfvo type="percent">
                <xm:f>0</xm:f>
              </x14:cfvo>
              <x14:cfvo type="num">
                <xm:f>-1000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P13</xm:sqref>
        </x14:conditionalFormatting>
        <x14:conditionalFormatting xmlns:xm="http://schemas.microsoft.com/office/excel/2006/main">
          <x14:cfRule type="iconSet" priority="18" id="{01878D8B-B8EC-4654-91C3-A2CEDD8EE04A}">
            <x14:iconSet iconSet="3Arrows" custom="1">
              <x14:cfvo type="percent">
                <xm:f>0</xm:f>
              </x14:cfvo>
              <x14:cfvo type="num">
                <xm:f>-1000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S13</xm:sqref>
        </x14:conditionalFormatting>
        <x14:conditionalFormatting xmlns:xm="http://schemas.microsoft.com/office/excel/2006/main">
          <x14:cfRule type="iconSet" priority="15" id="{BE84348D-16A6-4F6E-8559-9D44B041C458}">
            <x14:iconSet iconSet="3Arrows" custom="1">
              <x14:cfvo type="percent">
                <xm:f>0</xm:f>
              </x14:cfvo>
              <x14:cfvo type="num">
                <xm:f>-1000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V13</xm:sqref>
        </x14:conditionalFormatting>
        <x14:conditionalFormatting xmlns:xm="http://schemas.microsoft.com/office/excel/2006/main">
          <x14:cfRule type="iconSet" priority="12" id="{3FFB097D-1426-463B-BB5C-E055D8448857}">
            <x14:iconSet iconSet="3Arrows" custom="1">
              <x14:cfvo type="percent">
                <xm:f>0</xm:f>
              </x14:cfvo>
              <x14:cfvo type="num">
                <xm:f>-1000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V20</xm:sqref>
        </x14:conditionalFormatting>
        <x14:conditionalFormatting xmlns:xm="http://schemas.microsoft.com/office/excel/2006/main">
          <x14:cfRule type="iconSet" priority="7" id="{A5FD1892-BB34-41BA-9DC1-19F2E23303BF}">
            <x14:iconSet iconSet="3Arrows" custom="1">
              <x14:cfvo type="percent">
                <xm:f>0</xm:f>
              </x14:cfvo>
              <x14:cfvo type="num">
                <xm:f>-1000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S20</xm:sqref>
        </x14:conditionalFormatting>
        <x14:conditionalFormatting xmlns:xm="http://schemas.microsoft.com/office/excel/2006/main">
          <x14:cfRule type="iconSet" priority="6" id="{E8F177DC-34B0-403C-A347-485700070824}">
            <x14:iconSet iconSet="3Arrows" custom="1">
              <x14:cfvo type="percent">
                <xm:f>0</xm:f>
              </x14:cfvo>
              <x14:cfvo type="num">
                <xm:f>-1000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J35:L35</xm:sqref>
        </x14:conditionalFormatting>
        <x14:conditionalFormatting xmlns:xm="http://schemas.microsoft.com/office/excel/2006/main">
          <x14:cfRule type="iconSet" priority="3" id="{CC8012D6-9D65-4166-99D3-A19EF01E132B}">
            <x14:iconSet iconSet="3Arrows" custom="1">
              <x14:cfvo type="percent">
                <xm:f>0</xm:f>
              </x14:cfvo>
              <x14:cfvo type="num">
                <xm:f>-1000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J36:L37</xm:sqref>
        </x14:conditionalFormatting>
        <x14:conditionalFormatting xmlns:xm="http://schemas.microsoft.com/office/excel/2006/main">
          <x14:cfRule type="iconSet" priority="59" id="{257D40FF-8E74-4CB9-8DAF-DBFEA4110F01}">
            <x14:iconSet iconSet="3Arrows" custom="1">
              <x14:cfvo type="percent">
                <xm:f>0</xm:f>
              </x14:cfvo>
              <x14:cfvo type="num">
                <xm:f>-1000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J31:L31 J33:L34 J41:L57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manualMax="0" manualMin="0" lineWeight="1.5" displayEmptyCellsAs="gap" displayHidden="1" xr2:uid="{CB292539-B80D-491F-968A-6B04E057082F}">
          <x14:colorSeries rgb="FF0F78B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'Free Cash Flow'!D12:G12</xm:f>
              <xm:sqref>O11</xm:sqref>
            </x14:sparkline>
          </x14:sparklines>
        </x14:sparklineGroup>
        <x14:sparklineGroup manualMax="0" manualMin="0" lineWeight="1.5" displayEmptyCellsAs="gap" displayHidden="1" xr2:uid="{7695C326-C63A-4F17-B0CB-88E2E6BB452D}">
          <x14:colorSeries rgb="FF0F78B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'Free Cash Flow'!D32:G32</xm:f>
              <xm:sqref>U18</xm:sqref>
            </x14:sparkline>
          </x14:sparklines>
        </x14:sparklineGroup>
        <x14:sparklineGroup manualMax="0" manualMin="0" lineWeight="1.5" displayEmptyCellsAs="gap" displayHidden="1" xr2:uid="{ACBE151A-939F-40BC-A4E3-8011AC1BFA8B}">
          <x14:colorSeries rgb="FF0F78B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'Free Cash Flow'!D20:G20</xm:f>
              <xm:sqref>R11</xm:sqref>
            </x14:sparkline>
          </x14:sparklines>
        </x14:sparklineGroup>
        <x14:sparklineGroup manualMax="0" manualMin="0" lineWeight="1.5" displayEmptyCellsAs="gap" displayHidden="1" xr2:uid="{12F64412-C58C-4D91-A301-71FE768B837E}">
          <x14:colorSeries rgb="FF0F78B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'Free Cash Flow'!D25:G25</xm:f>
              <xm:sqref>U11</xm:sqref>
            </x14:sparkline>
          </x14:sparklines>
        </x14:sparklineGroup>
        <x14:sparklineGroup manualMax="0" manualMin="0" lineWeight="1.5" displayEmptyCellsAs="gap" displayHidden="1" xr2:uid="{046BC537-9CE0-4DE4-B733-E7DEA8D495EC}">
          <x14:colorSeries rgb="FF0F78B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'Free Cash Flow'!D30:G30</xm:f>
              <xm:sqref>R18</xm:sqref>
            </x14:sparkline>
          </x14:sparklines>
        </x14:sparklineGroup>
        <x14:sparklineGroup manualMax="0" manualMin="0" lineWeight="1.5" displayEmptyCellsAs="gap" displayHidden="1" xr2:uid="{35AA07BA-DB05-4FE9-9A17-660D0589BDD5}">
          <x14:colorSeries rgb="FF0F78B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'Free Cash Flow'!D28:G28</xm:f>
              <xm:sqref>O18</xm:sqref>
            </x14:sparkline>
          </x14:sparklines>
        </x14:sparklineGroup>
      </x14:sparklineGroup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DABF8-306F-4186-B812-C72A27F7C8A5}">
  <sheetPr>
    <tabColor rgb="FF0070C0"/>
  </sheetPr>
  <dimension ref="A1:AD35"/>
  <sheetViews>
    <sheetView zoomScale="115" zoomScaleNormal="115" workbookViewId="0">
      <selection activeCell="E18" sqref="E18"/>
    </sheetView>
  </sheetViews>
  <sheetFormatPr defaultColWidth="0" defaultRowHeight="15" customHeight="1" zeroHeight="1"/>
  <cols>
    <col min="1" max="1" width="2.1796875" style="2" customWidth="1"/>
    <col min="2" max="2" width="25" style="2" customWidth="1"/>
    <col min="3" max="3" width="0.81640625" style="2" customWidth="1"/>
    <col min="4" max="15" width="9.453125" style="2" customWidth="1"/>
    <col min="16" max="16" width="12.7265625" style="2" customWidth="1"/>
    <col min="17" max="17" width="3" style="2" customWidth="1"/>
    <col min="18" max="18" width="3.1796875" style="2" hidden="1" customWidth="1"/>
    <col min="19" max="19" width="1.7265625" style="2" hidden="1" customWidth="1"/>
    <col min="20" max="23" width="10.81640625" style="2" hidden="1" customWidth="1"/>
    <col min="24" max="24" width="1.7265625" style="2" hidden="1" customWidth="1"/>
    <col min="25" max="27" width="10.81640625" style="2" hidden="1" customWidth="1"/>
    <col min="28" max="28" width="9.1796875" style="2" hidden="1" customWidth="1"/>
    <col min="29" max="29" width="1.7265625" style="2" hidden="1" customWidth="1"/>
    <col min="30" max="30" width="2.81640625" style="2" hidden="1" customWidth="1"/>
    <col min="31" max="31" width="0" style="2" hidden="1" customWidth="1"/>
    <col min="32" max="16384" width="0" style="2" hidden="1"/>
  </cols>
  <sheetData>
    <row r="1" spans="1:18" ht="14.5"/>
    <row r="2" spans="1:18" ht="14.5"/>
    <row r="3" spans="1:18" ht="14.5">
      <c r="F3" s="211"/>
      <c r="G3" s="211"/>
      <c r="H3" s="211"/>
      <c r="I3" s="211"/>
      <c r="J3" s="211"/>
      <c r="K3" s="211"/>
      <c r="L3" s="211"/>
    </row>
    <row r="4" spans="1:18" ht="14.5"/>
    <row r="5" spans="1:18" ht="14.5">
      <c r="A5" s="92"/>
      <c r="B5" s="92"/>
      <c r="C5" s="92"/>
      <c r="D5" s="93" t="s">
        <v>39</v>
      </c>
      <c r="E5" s="93" t="s">
        <v>40</v>
      </c>
      <c r="F5" s="93" t="s">
        <v>41</v>
      </c>
      <c r="G5" s="93" t="s">
        <v>42</v>
      </c>
      <c r="H5" s="93" t="s">
        <v>43</v>
      </c>
      <c r="I5" s="93" t="s">
        <v>44</v>
      </c>
      <c r="J5" s="93" t="s">
        <v>45</v>
      </c>
      <c r="K5" s="93" t="s">
        <v>46</v>
      </c>
      <c r="L5" s="93" t="s">
        <v>47</v>
      </c>
      <c r="M5" s="93" t="s">
        <v>48</v>
      </c>
      <c r="N5" s="93" t="s">
        <v>49</v>
      </c>
      <c r="O5" s="93" t="s">
        <v>50</v>
      </c>
      <c r="P5" s="93" t="s">
        <v>66</v>
      </c>
      <c r="R5" s="93"/>
    </row>
    <row r="6" spans="1:18" ht="14.5">
      <c r="B6" s="345" t="s">
        <v>338</v>
      </c>
      <c r="C6" s="3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R6" s="20"/>
    </row>
    <row r="7" spans="1:18" ht="14.5">
      <c r="B7" s="3" t="s">
        <v>339</v>
      </c>
      <c r="C7" s="3"/>
      <c r="D7" s="346">
        <v>10000</v>
      </c>
      <c r="E7" s="346">
        <v>8000</v>
      </c>
      <c r="F7" s="346">
        <v>6000</v>
      </c>
      <c r="G7" s="346">
        <v>12000</v>
      </c>
      <c r="H7" s="346">
        <v>8000</v>
      </c>
      <c r="I7" s="346">
        <v>6000</v>
      </c>
      <c r="J7" s="346">
        <v>9000</v>
      </c>
      <c r="K7" s="346">
        <v>7000</v>
      </c>
      <c r="L7" s="346">
        <v>7000</v>
      </c>
      <c r="M7" s="346">
        <v>11000</v>
      </c>
      <c r="N7" s="346">
        <v>6000</v>
      </c>
      <c r="O7" s="346">
        <v>7000</v>
      </c>
      <c r="P7" s="347"/>
      <c r="R7" s="20"/>
    </row>
    <row r="8" spans="1:18" ht="14.5">
      <c r="B8" s="3" t="s">
        <v>340</v>
      </c>
      <c r="C8" s="3"/>
      <c r="D8" s="346">
        <v>7000</v>
      </c>
      <c r="E8" s="346">
        <v>5600</v>
      </c>
      <c r="F8" s="346">
        <v>4200</v>
      </c>
      <c r="G8" s="346">
        <v>8400</v>
      </c>
      <c r="H8" s="346">
        <v>5600</v>
      </c>
      <c r="I8" s="346">
        <v>4200</v>
      </c>
      <c r="J8" s="346">
        <v>6300</v>
      </c>
      <c r="K8" s="346">
        <v>4900</v>
      </c>
      <c r="L8" s="346">
        <v>4900</v>
      </c>
      <c r="M8" s="346">
        <v>7699.9999999999991</v>
      </c>
      <c r="N8" s="346">
        <v>4200</v>
      </c>
      <c r="O8" s="346">
        <v>4900</v>
      </c>
      <c r="P8" s="346"/>
      <c r="R8" s="20"/>
    </row>
    <row r="9" spans="1:18" ht="14.5">
      <c r="B9" s="3" t="s">
        <v>341</v>
      </c>
      <c r="C9" s="3"/>
      <c r="D9" s="348">
        <f>D8-D7</f>
        <v>-3000</v>
      </c>
      <c r="E9" s="348">
        <f t="shared" ref="E9:O9" si="0">E8-E7</f>
        <v>-2400</v>
      </c>
      <c r="F9" s="348">
        <f t="shared" si="0"/>
        <v>-1800</v>
      </c>
      <c r="G9" s="348">
        <f t="shared" si="0"/>
        <v>-3600</v>
      </c>
      <c r="H9" s="348">
        <f t="shared" si="0"/>
        <v>-2400</v>
      </c>
      <c r="I9" s="348">
        <f t="shared" si="0"/>
        <v>-1800</v>
      </c>
      <c r="J9" s="348">
        <f t="shared" si="0"/>
        <v>-2700</v>
      </c>
      <c r="K9" s="348">
        <f t="shared" si="0"/>
        <v>-2100</v>
      </c>
      <c r="L9" s="348">
        <f t="shared" si="0"/>
        <v>-2100</v>
      </c>
      <c r="M9" s="348">
        <f t="shared" si="0"/>
        <v>-3300.0000000000009</v>
      </c>
      <c r="N9" s="348">
        <f t="shared" si="0"/>
        <v>-1800</v>
      </c>
      <c r="O9" s="348">
        <f t="shared" si="0"/>
        <v>-2100</v>
      </c>
      <c r="R9" s="20"/>
    </row>
    <row r="10" spans="1:18" ht="14.5">
      <c r="B10" s="3"/>
      <c r="C10" s="3"/>
      <c r="D10" s="348"/>
      <c r="E10" s="348"/>
      <c r="F10" s="348"/>
      <c r="G10" s="348"/>
      <c r="H10" s="348"/>
      <c r="I10" s="348"/>
      <c r="J10" s="348"/>
      <c r="K10" s="348"/>
      <c r="L10" s="348"/>
      <c r="M10" s="348"/>
      <c r="N10" s="348"/>
      <c r="O10" s="3" t="s">
        <v>342</v>
      </c>
      <c r="P10" s="348">
        <f>SUM(C9:O9)</f>
        <v>-29100</v>
      </c>
      <c r="R10" s="20"/>
    </row>
    <row r="11" spans="1:18" ht="14.5">
      <c r="B11" s="3"/>
      <c r="C11" s="3"/>
      <c r="D11" s="348"/>
      <c r="E11" s="348"/>
      <c r="F11" s="348"/>
      <c r="G11" s="348"/>
      <c r="H11" s="348"/>
      <c r="I11" s="348"/>
      <c r="J11" s="348"/>
      <c r="K11" s="348"/>
      <c r="L11" s="348"/>
      <c r="M11" s="348"/>
      <c r="N11" s="348"/>
      <c r="O11" s="348"/>
      <c r="R11" s="20"/>
    </row>
    <row r="12" spans="1:18" ht="14.5">
      <c r="B12" s="3" t="s">
        <v>343</v>
      </c>
      <c r="C12" s="3"/>
      <c r="D12" s="346">
        <v>4000</v>
      </c>
      <c r="E12" s="346">
        <v>4000</v>
      </c>
      <c r="F12" s="346">
        <v>4000</v>
      </c>
      <c r="G12" s="346">
        <v>4000</v>
      </c>
      <c r="H12" s="346">
        <v>4000</v>
      </c>
      <c r="I12" s="346">
        <v>4000</v>
      </c>
      <c r="J12" s="346">
        <v>4000</v>
      </c>
      <c r="K12" s="346">
        <v>4000</v>
      </c>
      <c r="L12" s="346">
        <v>4000</v>
      </c>
      <c r="M12" s="346">
        <v>4000</v>
      </c>
      <c r="N12" s="346">
        <v>4000</v>
      </c>
      <c r="O12" s="346">
        <v>4000</v>
      </c>
      <c r="P12" s="346"/>
      <c r="R12" s="20"/>
    </row>
    <row r="13" spans="1:18" ht="14.5">
      <c r="B13" s="3" t="s">
        <v>344</v>
      </c>
      <c r="C13" s="3"/>
      <c r="D13" s="348">
        <f>D12*0.8</f>
        <v>3200</v>
      </c>
      <c r="E13" s="348">
        <f t="shared" ref="E13:O13" si="1">E12*0.8</f>
        <v>3200</v>
      </c>
      <c r="F13" s="348">
        <f t="shared" si="1"/>
        <v>3200</v>
      </c>
      <c r="G13" s="348">
        <f t="shared" si="1"/>
        <v>3200</v>
      </c>
      <c r="H13" s="348">
        <f t="shared" si="1"/>
        <v>3200</v>
      </c>
      <c r="I13" s="348">
        <f t="shared" si="1"/>
        <v>3200</v>
      </c>
      <c r="J13" s="348">
        <f t="shared" si="1"/>
        <v>3200</v>
      </c>
      <c r="K13" s="348">
        <f t="shared" si="1"/>
        <v>3200</v>
      </c>
      <c r="L13" s="348">
        <f t="shared" si="1"/>
        <v>3200</v>
      </c>
      <c r="M13" s="348">
        <f t="shared" si="1"/>
        <v>3200</v>
      </c>
      <c r="N13" s="348">
        <f t="shared" si="1"/>
        <v>3200</v>
      </c>
      <c r="O13" s="348">
        <f t="shared" si="1"/>
        <v>3200</v>
      </c>
      <c r="P13" s="346"/>
      <c r="R13" s="20"/>
    </row>
    <row r="14" spans="1:18" ht="14.5">
      <c r="B14" s="3" t="s">
        <v>345</v>
      </c>
      <c r="C14" s="3"/>
      <c r="D14" s="348">
        <f>D12-D13</f>
        <v>800</v>
      </c>
      <c r="E14" s="348">
        <f t="shared" ref="E14:O14" si="2">E12-E13</f>
        <v>800</v>
      </c>
      <c r="F14" s="348">
        <f t="shared" si="2"/>
        <v>800</v>
      </c>
      <c r="G14" s="348">
        <f t="shared" si="2"/>
        <v>800</v>
      </c>
      <c r="H14" s="348">
        <f t="shared" si="2"/>
        <v>800</v>
      </c>
      <c r="I14" s="348">
        <f t="shared" si="2"/>
        <v>800</v>
      </c>
      <c r="J14" s="348">
        <f t="shared" si="2"/>
        <v>800</v>
      </c>
      <c r="K14" s="348">
        <f t="shared" si="2"/>
        <v>800</v>
      </c>
      <c r="L14" s="348">
        <f t="shared" si="2"/>
        <v>800</v>
      </c>
      <c r="M14" s="348">
        <f t="shared" si="2"/>
        <v>800</v>
      </c>
      <c r="N14" s="348">
        <f t="shared" si="2"/>
        <v>800</v>
      </c>
      <c r="O14" s="348">
        <f t="shared" si="2"/>
        <v>800</v>
      </c>
      <c r="R14" s="20"/>
    </row>
    <row r="15" spans="1:18" ht="14.5">
      <c r="B15" s="3"/>
      <c r="C15" s="3"/>
      <c r="D15" s="349"/>
      <c r="E15" s="349"/>
      <c r="F15" s="349"/>
      <c r="G15" s="349"/>
      <c r="H15" s="349"/>
      <c r="I15" s="349"/>
      <c r="J15" s="349"/>
      <c r="K15" s="349"/>
      <c r="L15" s="349"/>
      <c r="M15" s="349"/>
      <c r="N15" s="349"/>
      <c r="O15" s="3" t="s">
        <v>342</v>
      </c>
      <c r="P15" s="348">
        <f>SUM(C14:O14)</f>
        <v>9600</v>
      </c>
      <c r="R15" s="20"/>
    </row>
    <row r="16" spans="1:18" ht="14.5">
      <c r="B16" s="3"/>
      <c r="C16" s="3"/>
      <c r="D16" s="349"/>
      <c r="E16" s="349"/>
      <c r="F16" s="349"/>
      <c r="G16" s="349"/>
      <c r="H16" s="349"/>
      <c r="I16" s="349"/>
      <c r="J16" s="349"/>
      <c r="K16" s="349"/>
      <c r="L16" s="349"/>
      <c r="M16" s="349"/>
      <c r="N16" s="349"/>
      <c r="O16" s="3"/>
      <c r="R16" s="20"/>
    </row>
    <row r="17" spans="2:18" ht="14.5">
      <c r="B17" s="3" t="s">
        <v>346</v>
      </c>
      <c r="C17" s="3"/>
      <c r="D17" s="349">
        <f t="shared" ref="D17:O18" si="3">D7-D12</f>
        <v>6000</v>
      </c>
      <c r="E17" s="349">
        <f t="shared" si="3"/>
        <v>4000</v>
      </c>
      <c r="F17" s="349">
        <f t="shared" si="3"/>
        <v>2000</v>
      </c>
      <c r="G17" s="349">
        <f t="shared" si="3"/>
        <v>8000</v>
      </c>
      <c r="H17" s="349">
        <f t="shared" si="3"/>
        <v>4000</v>
      </c>
      <c r="I17" s="349">
        <f t="shared" si="3"/>
        <v>2000</v>
      </c>
      <c r="J17" s="349">
        <f t="shared" si="3"/>
        <v>5000</v>
      </c>
      <c r="K17" s="349">
        <f t="shared" si="3"/>
        <v>3000</v>
      </c>
      <c r="L17" s="349">
        <f t="shared" si="3"/>
        <v>3000</v>
      </c>
      <c r="M17" s="349">
        <f t="shared" si="3"/>
        <v>7000</v>
      </c>
      <c r="N17" s="349">
        <f t="shared" si="3"/>
        <v>2000</v>
      </c>
      <c r="O17" s="349">
        <f t="shared" si="3"/>
        <v>3000</v>
      </c>
      <c r="P17" s="347"/>
      <c r="R17" s="20"/>
    </row>
    <row r="18" spans="2:18" ht="14.5">
      <c r="B18" s="3" t="s">
        <v>347</v>
      </c>
      <c r="C18" s="3"/>
      <c r="D18" s="348">
        <f t="shared" si="3"/>
        <v>3800</v>
      </c>
      <c r="E18" s="348">
        <f t="shared" si="3"/>
        <v>2400</v>
      </c>
      <c r="F18" s="348">
        <f t="shared" si="3"/>
        <v>1000</v>
      </c>
      <c r="G18" s="348">
        <f t="shared" si="3"/>
        <v>5200</v>
      </c>
      <c r="H18" s="348">
        <f t="shared" si="3"/>
        <v>2400</v>
      </c>
      <c r="I18" s="348">
        <f t="shared" si="3"/>
        <v>1000</v>
      </c>
      <c r="J18" s="348">
        <f t="shared" si="3"/>
        <v>3100</v>
      </c>
      <c r="K18" s="348">
        <f t="shared" si="3"/>
        <v>1700</v>
      </c>
      <c r="L18" s="348">
        <f t="shared" si="3"/>
        <v>1700</v>
      </c>
      <c r="M18" s="348">
        <f t="shared" si="3"/>
        <v>4499.9999999999991</v>
      </c>
      <c r="N18" s="348">
        <f t="shared" si="3"/>
        <v>1000</v>
      </c>
      <c r="O18" s="348">
        <f t="shared" si="3"/>
        <v>1700</v>
      </c>
      <c r="P18" s="347"/>
      <c r="R18" s="20"/>
    </row>
    <row r="19" spans="2:18" ht="14.5">
      <c r="B19" s="3" t="s">
        <v>348</v>
      </c>
      <c r="C19" s="3"/>
      <c r="D19" s="348">
        <f>D18-D17</f>
        <v>-2200</v>
      </c>
      <c r="E19" s="348">
        <f t="shared" ref="E19:O19" si="4">E18-E17</f>
        <v>-1600</v>
      </c>
      <c r="F19" s="348">
        <f t="shared" si="4"/>
        <v>-1000</v>
      </c>
      <c r="G19" s="348">
        <f t="shared" si="4"/>
        <v>-2800</v>
      </c>
      <c r="H19" s="348">
        <f t="shared" si="4"/>
        <v>-1600</v>
      </c>
      <c r="I19" s="348">
        <f t="shared" si="4"/>
        <v>-1000</v>
      </c>
      <c r="J19" s="348">
        <f t="shared" si="4"/>
        <v>-1900</v>
      </c>
      <c r="K19" s="348">
        <f t="shared" si="4"/>
        <v>-1300</v>
      </c>
      <c r="L19" s="348">
        <f t="shared" si="4"/>
        <v>-1300</v>
      </c>
      <c r="M19" s="348">
        <f t="shared" si="4"/>
        <v>-2500.0000000000009</v>
      </c>
      <c r="N19" s="348">
        <f t="shared" si="4"/>
        <v>-1000</v>
      </c>
      <c r="O19" s="348">
        <f t="shared" si="4"/>
        <v>-1300</v>
      </c>
      <c r="R19" s="20"/>
    </row>
    <row r="20" spans="2:18" ht="14.5">
      <c r="B20" s="3"/>
      <c r="C20" s="3"/>
      <c r="D20" s="348"/>
      <c r="E20" s="348"/>
      <c r="F20" s="348"/>
      <c r="G20" s="348"/>
      <c r="H20" s="348"/>
      <c r="I20" s="348"/>
      <c r="J20" s="348"/>
      <c r="K20" s="348"/>
      <c r="L20" s="348"/>
      <c r="M20" s="348"/>
      <c r="N20" s="348"/>
      <c r="O20" s="3" t="s">
        <v>342</v>
      </c>
      <c r="P20" s="348">
        <f>SUM(C19:O19)</f>
        <v>-19500</v>
      </c>
      <c r="R20" s="20"/>
    </row>
    <row r="21" spans="2:18" ht="14.5">
      <c r="B21" s="3"/>
      <c r="C21" s="3"/>
      <c r="D21" s="3"/>
      <c r="E21" s="349"/>
      <c r="F21" s="349"/>
      <c r="G21" s="349"/>
      <c r="H21" s="349"/>
      <c r="I21" s="349"/>
      <c r="J21" s="349"/>
      <c r="K21" s="349"/>
      <c r="L21" s="349"/>
      <c r="M21" s="349"/>
      <c r="N21" s="349"/>
      <c r="O21" s="349"/>
      <c r="P21" s="349"/>
      <c r="R21" s="20"/>
    </row>
    <row r="22" spans="2:18" ht="14.5">
      <c r="R22" s="20"/>
    </row>
    <row r="23" spans="2:18" ht="14.5">
      <c r="R23" s="20"/>
    </row>
    <row r="24" spans="2:18" ht="14.5">
      <c r="R24" s="20"/>
    </row>
    <row r="25" spans="2:18" ht="14.5">
      <c r="R25" s="20"/>
    </row>
    <row r="26" spans="2:18" ht="14.5">
      <c r="R26" s="20"/>
    </row>
    <row r="27" spans="2:18" ht="14.5">
      <c r="R27" s="20"/>
    </row>
    <row r="28" spans="2:18" ht="14.5">
      <c r="R28" s="20"/>
    </row>
    <row r="29" spans="2:18" ht="14.5">
      <c r="R29" s="20"/>
    </row>
    <row r="30" spans="2:18" ht="14.5">
      <c r="B30" s="45"/>
      <c r="R30" s="20"/>
    </row>
    <row r="31" spans="2:18" ht="14.5"/>
    <row r="32" spans="2:18" ht="14.5"/>
    <row r="33" spans="5:5" ht="14.5"/>
    <row r="34" spans="5:5" ht="14.5">
      <c r="E34" s="111"/>
    </row>
    <row r="35" spans="5:5" ht="14.5"/>
  </sheetData>
  <conditionalFormatting sqref="D9:O9 D10:N10">
    <cfRule type="cellIs" dxfId="13" priority="11" operator="lessThan">
      <formula>0</formula>
    </cfRule>
    <cfRule type="cellIs" dxfId="12" priority="12" operator="greaterThan">
      <formula>0</formula>
    </cfRule>
  </conditionalFormatting>
  <conditionalFormatting sqref="D14:O14">
    <cfRule type="cellIs" dxfId="11" priority="9" operator="lessThan">
      <formula>0</formula>
    </cfRule>
    <cfRule type="cellIs" dxfId="10" priority="10" operator="greaterThan">
      <formula>0</formula>
    </cfRule>
  </conditionalFormatting>
  <conditionalFormatting sqref="D19:O19 D20:N20">
    <cfRule type="cellIs" dxfId="9" priority="7" operator="lessThan">
      <formula>0</formula>
    </cfRule>
    <cfRule type="cellIs" dxfId="8" priority="8" operator="greaterThan">
      <formula>0</formula>
    </cfRule>
  </conditionalFormatting>
  <conditionalFormatting sqref="P10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P15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P20">
    <cfRule type="cellIs" dxfId="3" priority="1" operator="lessThan">
      <formula>0</formula>
    </cfRule>
    <cfRule type="cellIs" dxfId="2" priority="2" operator="greaterThan">
      <formula>0</formula>
    </cfRule>
  </conditionalFormatting>
  <pageMargins left="0.7" right="0.7" top="0.75" bottom="0.75" header="0.3" footer="0.3"/>
  <pageSetup orientation="portrait" horizontalDpi="4294967293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3" id="{5A61C450-5657-4A4F-A12D-DB474996D15D}">
            <x14:iconSet iconSet="3Arrows" showValue="0" custom="1">
              <x14:cfvo type="percent">
                <xm:f>0</xm:f>
              </x14:cfvo>
              <x14:cfvo type="percent">
                <xm:f>FALSE</xm:f>
              </x14:cfvo>
              <x14:cfvo type="formula">
                <xm:f>TRUE</xm:f>
              </x14:cfvo>
              <x14:cfIcon iconSet="3Arrows" iconId="0"/>
              <x14:cfIcon iconSet="3Arrows" iconId="0"/>
              <x14:cfIcon iconSet="3Arrows" iconId="2"/>
            </x14:iconSet>
          </x14:cfRule>
          <xm:sqref>E6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manualMin="0" type="column" displayEmptyCellsAs="gap" minAxisType="custom" xr2:uid="{933041C5-7EE4-44D3-B787-4032FD13572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'Economic Downturn KPI'!D17:O17</xm:f>
              <xm:sqref>P17</xm:sqref>
            </x14:sparkline>
          </x14:sparklines>
        </x14:sparklineGroup>
        <x14:sparklineGroup type="stacked" displayEmptyCellsAs="gap" negative="1" xr2:uid="{D5370A8A-26CC-48CD-93D2-9D0D3ECE22D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'Economic Downturn KPI'!D15:O15</xm:f>
              <xm:sqref>P15</xm:sqref>
            </x14:sparkline>
          </x14:sparklines>
        </x14:sparklineGroup>
        <x14:sparklineGroup type="stacked" displayEmptyCellsAs="gap" negative="1" xr2:uid="{32886286-53C3-4311-9DE0-4ECA0E63D89C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'Economic Downturn KPI'!D9:O9</xm:f>
              <xm:sqref>P9</xm:sqref>
            </x14:sparkline>
            <x14:sparkline>
              <xm:f>'Economic Downturn KPI'!D10:O10</xm:f>
              <xm:sqref>P10</xm:sqref>
            </x14:sparkline>
          </x14:sparklines>
        </x14:sparklineGroup>
        <x14:sparklineGroup manualMin="0" type="column" displayEmptyCellsAs="gap" minAxisType="custom" xr2:uid="{7ADA660B-0936-44B9-9816-8813262952D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'Economic Downturn KPI'!D7:O7</xm:f>
              <xm:sqref>P7</xm:sqref>
            </x14:sparkline>
          </x14:sparklines>
        </x14:sparklineGroup>
        <x14:sparklineGroup manualMin="0" type="column" displayEmptyCellsAs="gap" minAxisType="custom" xr2:uid="{4D6BD0AF-8F45-4630-B526-FFF563C48FE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'Economic Downturn KPI'!D8:O8</xm:f>
              <xm:sqref>P8</xm:sqref>
            </x14:sparkline>
          </x14:sparklines>
        </x14:sparklineGroup>
        <x14:sparklineGroup manualMin="0" type="column" displayEmptyCellsAs="gap" minAxisType="custom" xr2:uid="{76537AAF-C978-4450-986B-887905E76BD6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'Economic Downturn KPI'!D12:O12</xm:f>
              <xm:sqref>P12</xm:sqref>
            </x14:sparkline>
          </x14:sparklines>
        </x14:sparklineGroup>
        <x14:sparklineGroup manualMin="0" type="column" displayEmptyCellsAs="gap" minAxisType="custom" xr2:uid="{84170132-0861-43F9-BB1B-034769E59334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'Economic Downturn KPI'!D13:O13</xm:f>
              <xm:sqref>P13</xm:sqref>
            </x14:sparkline>
          </x14:sparklines>
        </x14:sparklineGroup>
        <x14:sparklineGroup type="stacked" displayEmptyCellsAs="gap" negative="1" xr2:uid="{4FB27756-38FA-4EA0-8617-D200C5B7E2E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'Economic Downturn KPI'!D20:O20</xm:f>
              <xm:sqref>P20</xm:sqref>
            </x14:sparkline>
          </x14:sparklines>
        </x14:sparklineGroup>
        <x14:sparklineGroup type="stacked" displayEmptyCellsAs="gap" negative="1" xr2:uid="{A14BA2C0-997E-4729-B263-21E2EC35CDE8}">
          <x14:colorSeries theme="9" tint="0.3999755851924192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'Economic Downturn KPI'!D19:O19</xm:f>
              <xm:sqref>P19</xm:sqref>
            </x14:sparkline>
          </x14:sparklines>
        </x14:sparklineGroup>
        <x14:sparklineGroup manualMin="0" type="column" displayEmptyCellsAs="gap" minAxisType="custom" xr2:uid="{B5656FC4-0DAD-48A8-A036-0324BE7208D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'Economic Downturn KPI'!D18:O18</xm:f>
              <xm:sqref>P18</xm:sqref>
            </x14:sparkline>
          </x14:sparklines>
        </x14:sparklineGroup>
        <x14:sparklineGroup type="stacked" displayEmptyCellsAs="gap" negative="1" xr2:uid="{FB4AFCD4-1D33-4E30-B2E7-1C62D600E1C7}">
          <x14:colorSeries theme="9" tint="0.3999755851924192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'Economic Downturn KPI'!D14:O14</xm:f>
              <xm:sqref>P14</xm:sqref>
            </x14:sparkline>
          </x14:sparklines>
        </x14:sparklineGroup>
      </x14:sparklineGroup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219E5-7A86-4D53-B132-4F1C190111E9}">
  <sheetPr>
    <tabColor rgb="FF0070C0"/>
  </sheetPr>
  <dimension ref="A1:AD122"/>
  <sheetViews>
    <sheetView zoomScaleNormal="100" workbookViewId="0">
      <selection activeCell="G8" sqref="G8"/>
    </sheetView>
  </sheetViews>
  <sheetFormatPr defaultColWidth="0" defaultRowHeight="0" customHeight="1" zeroHeight="1"/>
  <cols>
    <col min="1" max="1" width="2.1796875" customWidth="1"/>
    <col min="2" max="2" width="25" customWidth="1"/>
    <col min="3" max="3" width="0.81640625" customWidth="1"/>
    <col min="4" max="16" width="9.453125" customWidth="1"/>
    <col min="17" max="17" width="15.453125" customWidth="1"/>
    <col min="18" max="18" width="3.1796875" customWidth="1"/>
    <col min="19" max="19" width="1.7265625" hidden="1" customWidth="1"/>
    <col min="20" max="23" width="10.81640625" hidden="1" customWidth="1"/>
    <col min="24" max="24" width="1.7265625" hidden="1" customWidth="1"/>
    <col min="25" max="27" width="10.81640625" hidden="1" customWidth="1"/>
    <col min="28" max="28" width="9.1796875" hidden="1" customWidth="1"/>
    <col min="29" max="29" width="1.7265625" hidden="1" customWidth="1"/>
    <col min="30" max="30" width="2.81640625" hidden="1" customWidth="1"/>
    <col min="31" max="31" width="0" hidden="1" customWidth="1"/>
  </cols>
  <sheetData>
    <row r="1" spans="1:18" ht="14.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1:18" ht="14.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</row>
    <row r="3" spans="1:18" ht="14.5">
      <c r="A3" s="2"/>
      <c r="B3" s="2"/>
      <c r="C3" s="2"/>
      <c r="D3" s="2"/>
      <c r="E3" s="211"/>
      <c r="F3" s="211"/>
      <c r="G3" s="211"/>
      <c r="H3" s="211"/>
      <c r="I3" s="211"/>
      <c r="J3" s="211"/>
      <c r="K3" s="211"/>
      <c r="L3" s="2"/>
      <c r="M3" s="2"/>
      <c r="N3" s="2"/>
      <c r="O3" s="2"/>
      <c r="P3" s="2"/>
      <c r="Q3" s="2"/>
      <c r="R3" s="2"/>
    </row>
    <row r="4" spans="1:18" ht="14.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</row>
    <row r="5" spans="1:18" ht="6.6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</row>
    <row r="6" spans="1:18" ht="29">
      <c r="A6" s="92"/>
      <c r="B6" s="92"/>
      <c r="C6" s="92"/>
      <c r="D6" s="350" t="s">
        <v>335</v>
      </c>
      <c r="E6" s="93" t="s">
        <v>39</v>
      </c>
      <c r="F6" s="93" t="s">
        <v>40</v>
      </c>
      <c r="G6" s="93" t="s">
        <v>41</v>
      </c>
      <c r="H6" s="93" t="s">
        <v>42</v>
      </c>
      <c r="I6" s="93" t="s">
        <v>43</v>
      </c>
      <c r="J6" s="93" t="s">
        <v>44</v>
      </c>
      <c r="K6" s="93" t="s">
        <v>45</v>
      </c>
      <c r="L6" s="93" t="s">
        <v>46</v>
      </c>
      <c r="M6" s="93" t="s">
        <v>47</v>
      </c>
      <c r="N6" s="93" t="s">
        <v>48</v>
      </c>
      <c r="O6" s="93" t="s">
        <v>49</v>
      </c>
      <c r="P6" s="93" t="s">
        <v>50</v>
      </c>
      <c r="Q6" s="93" t="s">
        <v>66</v>
      </c>
      <c r="R6" s="93"/>
    </row>
    <row r="7" spans="1:18" ht="14.5">
      <c r="A7" s="2"/>
      <c r="B7" s="345" t="s">
        <v>338</v>
      </c>
      <c r="C7" s="3"/>
      <c r="D7" s="3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</row>
    <row r="8" spans="1:18" ht="14.5">
      <c r="A8" s="2"/>
      <c r="B8" s="3" t="s">
        <v>349</v>
      </c>
      <c r="C8" s="3"/>
      <c r="D8" s="3"/>
      <c r="E8" s="347">
        <v>10000</v>
      </c>
      <c r="F8" s="347">
        <v>8000</v>
      </c>
      <c r="G8" s="347">
        <v>6000</v>
      </c>
      <c r="H8" s="347">
        <v>12000</v>
      </c>
      <c r="I8" s="347">
        <v>8000</v>
      </c>
      <c r="J8" s="347">
        <v>6000</v>
      </c>
      <c r="K8" s="347">
        <v>9000</v>
      </c>
      <c r="L8" s="347">
        <v>7000</v>
      </c>
      <c r="M8" s="347">
        <v>3000</v>
      </c>
      <c r="N8" s="347">
        <v>11000</v>
      </c>
      <c r="O8" s="347">
        <v>6000</v>
      </c>
      <c r="P8" s="347">
        <v>7000</v>
      </c>
      <c r="Q8" s="347"/>
      <c r="R8" s="20"/>
    </row>
    <row r="9" spans="1:18" ht="14.5">
      <c r="A9" s="2"/>
      <c r="B9" s="3" t="s">
        <v>300</v>
      </c>
      <c r="C9" s="3"/>
      <c r="D9" s="3"/>
      <c r="E9" s="349">
        <f>(1-E11)*E8</f>
        <v>8800</v>
      </c>
      <c r="F9" s="349">
        <f t="shared" ref="F9:P9" si="0">(1-F11)*F8</f>
        <v>7600</v>
      </c>
      <c r="G9" s="349">
        <f t="shared" si="0"/>
        <v>5640</v>
      </c>
      <c r="H9" s="349">
        <f t="shared" si="0"/>
        <v>10680</v>
      </c>
      <c r="I9" s="349">
        <f t="shared" si="0"/>
        <v>7360</v>
      </c>
      <c r="J9" s="349">
        <f t="shared" si="0"/>
        <v>5820</v>
      </c>
      <c r="K9" s="349">
        <f t="shared" si="0"/>
        <v>7920</v>
      </c>
      <c r="L9" s="349">
        <f t="shared" si="0"/>
        <v>6510</v>
      </c>
      <c r="M9" s="349">
        <f t="shared" si="0"/>
        <v>2850</v>
      </c>
      <c r="N9" s="349">
        <f t="shared" si="0"/>
        <v>9460</v>
      </c>
      <c r="O9" s="349">
        <f t="shared" si="0"/>
        <v>5520</v>
      </c>
      <c r="P9" s="349">
        <f t="shared" si="0"/>
        <v>6160</v>
      </c>
      <c r="Q9" s="2"/>
      <c r="R9" s="20"/>
    </row>
    <row r="10" spans="1:18" ht="14.5">
      <c r="A10" s="2"/>
      <c r="B10" s="3" t="s">
        <v>350</v>
      </c>
      <c r="C10" s="3"/>
      <c r="D10" s="3"/>
      <c r="E10" s="349">
        <f>E8-E9</f>
        <v>1200</v>
      </c>
      <c r="F10" s="349">
        <f t="shared" ref="F10:P10" si="1">F8-F9</f>
        <v>400</v>
      </c>
      <c r="G10" s="349">
        <f t="shared" si="1"/>
        <v>360</v>
      </c>
      <c r="H10" s="349">
        <f t="shared" si="1"/>
        <v>1320</v>
      </c>
      <c r="I10" s="349">
        <f t="shared" si="1"/>
        <v>640</v>
      </c>
      <c r="J10" s="349">
        <f t="shared" si="1"/>
        <v>180</v>
      </c>
      <c r="K10" s="349">
        <f t="shared" si="1"/>
        <v>1080</v>
      </c>
      <c r="L10" s="349">
        <f t="shared" si="1"/>
        <v>490</v>
      </c>
      <c r="M10" s="349">
        <f t="shared" si="1"/>
        <v>150</v>
      </c>
      <c r="N10" s="349">
        <f t="shared" si="1"/>
        <v>1540</v>
      </c>
      <c r="O10" s="349">
        <f t="shared" si="1"/>
        <v>480</v>
      </c>
      <c r="P10" s="349">
        <f t="shared" si="1"/>
        <v>840</v>
      </c>
      <c r="Q10" s="351"/>
      <c r="R10" s="20"/>
    </row>
    <row r="11" spans="1:18" ht="14.5">
      <c r="A11" s="2"/>
      <c r="B11" s="45" t="s">
        <v>351</v>
      </c>
      <c r="C11" s="2"/>
      <c r="D11" s="2"/>
      <c r="E11" s="351">
        <v>0.12</v>
      </c>
      <c r="F11" s="351">
        <v>0.05</v>
      </c>
      <c r="G11" s="351">
        <v>0.06</v>
      </c>
      <c r="H11" s="351">
        <v>0.11</v>
      </c>
      <c r="I11" s="351">
        <v>0.08</v>
      </c>
      <c r="J11" s="351">
        <v>0.03</v>
      </c>
      <c r="K11" s="351">
        <v>0.12</v>
      </c>
      <c r="L11" s="351">
        <v>7.0000000000000007E-2</v>
      </c>
      <c r="M11" s="351">
        <v>0.05</v>
      </c>
      <c r="N11" s="351">
        <v>0.14000000000000001</v>
      </c>
      <c r="O11" s="351">
        <v>0.08</v>
      </c>
      <c r="P11" s="351">
        <v>0.12</v>
      </c>
      <c r="Q11" s="351"/>
      <c r="R11" s="20"/>
    </row>
    <row r="12" spans="1:18" ht="14.5">
      <c r="A12" s="2"/>
      <c r="B12" s="45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0"/>
    </row>
    <row r="13" spans="1:18" ht="14.5">
      <c r="A13" s="2"/>
      <c r="B13" s="45" t="s">
        <v>352</v>
      </c>
      <c r="C13" s="2"/>
      <c r="D13" s="347">
        <v>5920</v>
      </c>
      <c r="E13" s="347">
        <v>5480</v>
      </c>
      <c r="F13" s="347">
        <v>5360</v>
      </c>
      <c r="G13" s="347">
        <v>5440</v>
      </c>
      <c r="H13" s="347">
        <v>5380</v>
      </c>
      <c r="I13" s="347">
        <v>5560</v>
      </c>
      <c r="J13" s="347">
        <v>5640</v>
      </c>
      <c r="K13" s="347">
        <v>5500</v>
      </c>
      <c r="L13" s="347">
        <v>5420</v>
      </c>
      <c r="M13" s="347">
        <v>5400</v>
      </c>
      <c r="N13" s="347">
        <v>5340</v>
      </c>
      <c r="O13" s="347">
        <v>5380</v>
      </c>
      <c r="P13" s="347">
        <v>5400</v>
      </c>
      <c r="Q13" s="347"/>
      <c r="R13" s="20"/>
    </row>
    <row r="14" spans="1:18" ht="14.5">
      <c r="A14" s="2"/>
      <c r="B14" s="45" t="s">
        <v>353</v>
      </c>
      <c r="C14" s="2"/>
      <c r="D14" s="347"/>
      <c r="E14" s="352">
        <f>E13-D13</f>
        <v>-440</v>
      </c>
      <c r="F14" s="352">
        <f t="shared" ref="F14:P14" si="2">F13-E13</f>
        <v>-120</v>
      </c>
      <c r="G14" s="352">
        <f t="shared" si="2"/>
        <v>80</v>
      </c>
      <c r="H14" s="352">
        <f t="shared" si="2"/>
        <v>-60</v>
      </c>
      <c r="I14" s="352">
        <f t="shared" si="2"/>
        <v>180</v>
      </c>
      <c r="J14" s="352">
        <f t="shared" si="2"/>
        <v>80</v>
      </c>
      <c r="K14" s="352">
        <f t="shared" si="2"/>
        <v>-140</v>
      </c>
      <c r="L14" s="352">
        <f t="shared" si="2"/>
        <v>-80</v>
      </c>
      <c r="M14" s="352">
        <f t="shared" si="2"/>
        <v>-20</v>
      </c>
      <c r="N14" s="352">
        <f t="shared" si="2"/>
        <v>-60</v>
      </c>
      <c r="O14" s="352">
        <f t="shared" si="2"/>
        <v>40</v>
      </c>
      <c r="P14" s="352">
        <f t="shared" si="2"/>
        <v>20</v>
      </c>
      <c r="Q14" s="347"/>
      <c r="R14" s="20"/>
    </row>
    <row r="15" spans="1:18" ht="14.5">
      <c r="A15" s="2"/>
      <c r="B15" s="45" t="s">
        <v>354</v>
      </c>
      <c r="C15" s="2"/>
      <c r="E15" s="353">
        <f>(E13/SUM($E$8:$P$8))*365</f>
        <v>21.50752688172043</v>
      </c>
      <c r="F15" s="353">
        <f t="shared" ref="F15:P15" si="3">(F13/SUM($E$8:$P$8))*365</f>
        <v>21.036559139784945</v>
      </c>
      <c r="G15" s="353">
        <f t="shared" si="3"/>
        <v>21.350537634408603</v>
      </c>
      <c r="H15" s="353">
        <f t="shared" si="3"/>
        <v>21.115053763440859</v>
      </c>
      <c r="I15" s="353">
        <f t="shared" si="3"/>
        <v>21.821505376344085</v>
      </c>
      <c r="J15" s="353">
        <f t="shared" si="3"/>
        <v>22.135483870967743</v>
      </c>
      <c r="K15" s="353">
        <f t="shared" si="3"/>
        <v>21.586021505376344</v>
      </c>
      <c r="L15" s="353">
        <f t="shared" si="3"/>
        <v>21.272043010752689</v>
      </c>
      <c r="M15" s="353">
        <f t="shared" si="3"/>
        <v>21.193548387096776</v>
      </c>
      <c r="N15" s="353">
        <f t="shared" si="3"/>
        <v>20.958064516129031</v>
      </c>
      <c r="O15" s="353">
        <f t="shared" si="3"/>
        <v>21.115053763440859</v>
      </c>
      <c r="P15" s="353">
        <f t="shared" si="3"/>
        <v>21.193548387096776</v>
      </c>
      <c r="Q15" s="347"/>
      <c r="R15" s="20"/>
    </row>
    <row r="16" spans="1:18" ht="14.5">
      <c r="A16" s="2"/>
      <c r="B16" s="45"/>
      <c r="C16" s="2"/>
      <c r="D16" s="2"/>
      <c r="E16" s="111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0"/>
    </row>
    <row r="17" spans="1:18" ht="14.5">
      <c r="A17" s="2"/>
      <c r="B17" s="354" t="s">
        <v>97</v>
      </c>
      <c r="C17" s="2"/>
      <c r="D17" s="347">
        <v>1000</v>
      </c>
      <c r="E17" s="111">
        <f t="shared" ref="E17:P17" si="4">D17+(E8-E9)-(E13-D13)</f>
        <v>2640</v>
      </c>
      <c r="F17" s="111">
        <f t="shared" si="4"/>
        <v>3160</v>
      </c>
      <c r="G17" s="111">
        <f t="shared" si="4"/>
        <v>3440</v>
      </c>
      <c r="H17" s="111">
        <f t="shared" si="4"/>
        <v>4820</v>
      </c>
      <c r="I17" s="111">
        <f t="shared" si="4"/>
        <v>5280</v>
      </c>
      <c r="J17" s="111">
        <f t="shared" si="4"/>
        <v>5380</v>
      </c>
      <c r="K17" s="111">
        <f t="shared" si="4"/>
        <v>6600</v>
      </c>
      <c r="L17" s="111">
        <f t="shared" si="4"/>
        <v>7170</v>
      </c>
      <c r="M17" s="111">
        <f t="shared" si="4"/>
        <v>7340</v>
      </c>
      <c r="N17" s="111">
        <f t="shared" si="4"/>
        <v>8940</v>
      </c>
      <c r="O17" s="111">
        <f t="shared" si="4"/>
        <v>9380</v>
      </c>
      <c r="P17" s="111">
        <f t="shared" si="4"/>
        <v>10200</v>
      </c>
      <c r="Q17" s="351"/>
      <c r="R17" s="20"/>
    </row>
    <row r="18" spans="1:18" ht="14.5">
      <c r="A18" s="2"/>
      <c r="B18" s="45" t="s">
        <v>355</v>
      </c>
      <c r="C18" s="2"/>
      <c r="D18" s="2"/>
      <c r="E18" s="349">
        <f>(E17/AVERAGE($E$9:$P$9))*365</f>
        <v>137.134724857685</v>
      </c>
      <c r="F18" s="349">
        <f>(F17/AVERAGE($E$9:$P$9))*365</f>
        <v>164.14611005692601</v>
      </c>
      <c r="G18" s="349">
        <f t="shared" ref="G18:P18" si="5">(G17/AVERAGE($E$9:$P$9))*365</f>
        <v>178.69070208728652</v>
      </c>
      <c r="H18" s="349">
        <f t="shared" si="5"/>
        <v>250.37476280834912</v>
      </c>
      <c r="I18" s="349">
        <f t="shared" si="5"/>
        <v>274.26944971537</v>
      </c>
      <c r="J18" s="349">
        <f t="shared" si="5"/>
        <v>279.46394686907018</v>
      </c>
      <c r="K18" s="349">
        <f t="shared" si="5"/>
        <v>342.8368121442125</v>
      </c>
      <c r="L18" s="349">
        <f t="shared" si="5"/>
        <v>372.44544592030354</v>
      </c>
      <c r="M18" s="349">
        <f t="shared" si="5"/>
        <v>381.27609108159385</v>
      </c>
      <c r="N18" s="349">
        <f t="shared" si="5"/>
        <v>464.38804554079695</v>
      </c>
      <c r="O18" s="349">
        <f t="shared" si="5"/>
        <v>487.2438330170778</v>
      </c>
      <c r="P18" s="349">
        <f t="shared" si="5"/>
        <v>529.83870967741939</v>
      </c>
      <c r="Q18" s="351"/>
      <c r="R18" s="20"/>
    </row>
    <row r="19" spans="1:18" ht="14.5">
      <c r="A19" s="2"/>
      <c r="B19" s="45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0"/>
    </row>
    <row r="20" spans="1:18" ht="14.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</row>
    <row r="21" spans="1:18" ht="14.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</row>
    <row r="22" spans="1:18" ht="14.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</row>
    <row r="23" spans="1:18" ht="14.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</row>
    <row r="24" spans="1:18" ht="14.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</row>
    <row r="25" spans="1:18" ht="14.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</row>
    <row r="26" spans="1:18" ht="14.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</row>
    <row r="27" spans="1:18" ht="17.149999999999999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</row>
    <row r="28" spans="1:18" ht="14.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</row>
    <row r="29" spans="1:18" ht="14.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</row>
    <row r="30" spans="1:18" ht="14.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</row>
    <row r="31" spans="1:18" ht="14.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</row>
    <row r="32" spans="1:18" ht="14.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</row>
    <row r="33" spans="1:18" ht="14.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</row>
    <row r="34" spans="1:18" ht="14.5" hidden="1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</row>
    <row r="35" spans="1:18" ht="14.5" hidden="1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</row>
    <row r="36" spans="1:18" ht="14.5" hidden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</row>
    <row r="37" spans="1:18" ht="14.25" hidden="1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</row>
    <row r="38" spans="1:18" ht="14.25" hidden="1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</row>
    <row r="39" spans="1:18" ht="15" hidden="1" customHeight="1">
      <c r="A39" s="2"/>
      <c r="B39" s="113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355"/>
    </row>
    <row r="40" spans="1:18" ht="15" hidden="1" customHeight="1">
      <c r="A40" s="2"/>
      <c r="B40" s="3"/>
      <c r="C40" s="2"/>
      <c r="D40" s="2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355"/>
    </row>
    <row r="41" spans="1:18" ht="15" hidden="1" customHeight="1">
      <c r="A41" s="2"/>
      <c r="B41" s="3"/>
      <c r="C41" s="2"/>
      <c r="D41" s="2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355"/>
    </row>
    <row r="42" spans="1:18" ht="14.5" hidden="1">
      <c r="A42" s="2"/>
      <c r="B42" s="3"/>
      <c r="C42" s="2"/>
      <c r="D42" s="2"/>
      <c r="E42" s="355"/>
      <c r="F42" s="355"/>
      <c r="G42" s="355"/>
      <c r="H42" s="355"/>
      <c r="I42" s="355"/>
      <c r="J42" s="355"/>
      <c r="K42" s="355"/>
      <c r="L42" s="355"/>
      <c r="M42" s="355"/>
      <c r="N42" s="355"/>
      <c r="O42" s="355"/>
      <c r="P42" s="355"/>
      <c r="Q42" s="355"/>
      <c r="R42" s="355"/>
    </row>
    <row r="43" spans="1:18" ht="14.5" hidden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</row>
    <row r="44" spans="1:18" ht="14.5" hidden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</row>
    <row r="45" spans="1:18" ht="14.5" hidden="1">
      <c r="A45" s="2"/>
      <c r="B45" s="2"/>
      <c r="C45" s="2"/>
      <c r="D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</row>
    <row r="46" spans="1:18" ht="14.5" hidden="1">
      <c r="A46" s="2"/>
      <c r="B46" s="2"/>
      <c r="C46" s="2"/>
      <c r="D46" s="2"/>
      <c r="E46" s="94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</row>
    <row r="47" spans="1:18" ht="14.5" hidden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</row>
    <row r="48" spans="1:18" ht="14.5" hidden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</row>
    <row r="49" spans="1:18" ht="14.5" hidden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</row>
    <row r="50" spans="1:18" ht="14.5" hidden="1">
      <c r="A50" s="2"/>
      <c r="B50" s="2"/>
      <c r="C50" s="2"/>
      <c r="D50" s="2"/>
      <c r="E50" s="2"/>
      <c r="F50" s="2"/>
      <c r="G50" s="2"/>
      <c r="H50" s="2"/>
      <c r="I50" s="2"/>
      <c r="K50" s="2"/>
      <c r="L50" s="2"/>
      <c r="M50" s="2"/>
      <c r="N50" s="2"/>
      <c r="O50" s="2"/>
      <c r="P50" s="2"/>
      <c r="Q50" s="2"/>
      <c r="R50" s="2"/>
    </row>
    <row r="51" spans="1:18" ht="14.5" hidden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</row>
    <row r="52" spans="1:18" ht="14.5" hidden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</row>
    <row r="53" spans="1:18" ht="14.5" hidden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</row>
    <row r="54" spans="1:18" ht="14.5" hidden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</row>
    <row r="55" spans="1:18" ht="14.5" hidden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</row>
    <row r="56" spans="1:18" ht="14.5" hidden="1">
      <c r="A56" s="2"/>
      <c r="B56" s="2"/>
      <c r="C56" s="2"/>
      <c r="D56" s="2"/>
      <c r="E56" s="2"/>
      <c r="F56" s="2"/>
      <c r="G56" s="63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</row>
    <row r="57" spans="1:18" ht="14.5" hidden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</row>
    <row r="58" spans="1:18" ht="14.5" hidden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</row>
    <row r="59" spans="1:18" ht="14.5" hidden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</row>
    <row r="60" spans="1:18" ht="14.5" hidden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</row>
    <row r="61" spans="1:18" ht="14.5" hidden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</row>
    <row r="62" spans="1:18" ht="14.5" hidden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</row>
    <row r="63" spans="1:18" ht="14.5" hidden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</row>
    <row r="64" spans="1:18" ht="14.5" hidden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</row>
    <row r="65" spans="1:18" ht="14.5" hidden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</row>
    <row r="66" spans="1:18" ht="14.5" hidden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</row>
    <row r="67" spans="1:18" ht="14.5" hidden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</row>
    <row r="68" spans="1:18" ht="14.5" hidden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</row>
    <row r="69" spans="1:18" ht="14.5" hidden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</row>
    <row r="70" spans="1:18" ht="14.5" hidden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</row>
    <row r="71" spans="1:18" ht="14.5" hidden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</row>
    <row r="72" spans="1:18" ht="14.5" hidden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</row>
    <row r="73" spans="1:18" ht="14.5" hidden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</row>
    <row r="74" spans="1:18" ht="14.5" hidden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</row>
    <row r="75" spans="1:18" ht="14.5" hidden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</row>
    <row r="76" spans="1:18" ht="14.5" hidden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</row>
    <row r="77" spans="1:18" ht="14.5" hidden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</row>
    <row r="78" spans="1:18" ht="14.5" hidden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</row>
    <row r="79" spans="1:18" ht="14.5" hidden="1"/>
    <row r="80" spans="1:18" ht="14.5" hidden="1"/>
    <row r="81" ht="14.5" hidden="1"/>
    <row r="82" ht="14.5" hidden="1"/>
    <row r="83" ht="14.5" hidden="1"/>
    <row r="84" ht="14.5" hidden="1"/>
    <row r="85" ht="14.5" hidden="1"/>
    <row r="86" ht="14.25" hidden="1" customHeight="1"/>
    <row r="87" ht="14.25" hidden="1" customHeight="1"/>
    <row r="88" ht="14.25" hidden="1" customHeight="1"/>
    <row r="89" ht="14.25" hidden="1" customHeight="1"/>
    <row r="90" ht="14.25" hidden="1" customHeight="1"/>
    <row r="91" ht="14.25" hidden="1" customHeight="1"/>
    <row r="92" ht="14.25" hidden="1" customHeight="1"/>
    <row r="93" ht="14.25" hidden="1" customHeight="1"/>
    <row r="94" ht="14.25" hidden="1" customHeight="1"/>
    <row r="95" ht="14.25" hidden="1" customHeight="1"/>
    <row r="96" ht="14.25" hidden="1" customHeight="1"/>
    <row r="97" ht="14.25" hidden="1" customHeight="1"/>
    <row r="98" ht="14.25" hidden="1" customHeight="1"/>
    <row r="99" ht="14.25" hidden="1" customHeight="1"/>
    <row r="100" ht="14.25" hidden="1" customHeight="1"/>
    <row r="101" ht="14.25" hidden="1" customHeight="1"/>
    <row r="102" ht="14.25" hidden="1" customHeight="1"/>
    <row r="103" ht="14.25" hidden="1" customHeight="1"/>
    <row r="104" ht="14.25" hidden="1" customHeight="1"/>
    <row r="105" ht="14.25" hidden="1" customHeight="1"/>
    <row r="106" ht="14.25" hidden="1" customHeight="1"/>
    <row r="107" ht="14.25" hidden="1" customHeight="1"/>
    <row r="108" ht="14.25" hidden="1" customHeight="1"/>
    <row r="109" ht="14.25" hidden="1" customHeight="1"/>
    <row r="110" ht="14.25" hidden="1" customHeight="1"/>
    <row r="111" ht="14.25" hidden="1" customHeight="1"/>
    <row r="112" ht="14.25" hidden="1" customHeight="1"/>
    <row r="113" ht="14.25" hidden="1" customHeight="1"/>
    <row r="114" ht="14.25" hidden="1" customHeight="1"/>
    <row r="115" ht="14.25" hidden="1" customHeight="1"/>
    <row r="116" ht="14.25" hidden="1" customHeight="1"/>
    <row r="117" ht="14.25" hidden="1" customHeight="1"/>
    <row r="118" ht="14.25" hidden="1" customHeight="1"/>
    <row r="119" ht="14.25" hidden="1" customHeight="1"/>
    <row r="120" ht="14.25" hidden="1" customHeight="1"/>
    <row r="121" ht="14.25" hidden="1" customHeight="1"/>
    <row r="122" ht="14.25" hidden="1" customHeight="1"/>
  </sheetData>
  <conditionalFormatting sqref="E14:P14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orientation="portrait" horizontalDpi="4294967293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AF39AEB9-4A49-4E99-96D4-C678C6C116BA}">
            <x14:iconSet iconSet="3Arrows" showValue="0" custom="1">
              <x14:cfvo type="percent">
                <xm:f>0</xm:f>
              </x14:cfvo>
              <x14:cfvo type="percent">
                <xm:f>FALSE</xm:f>
              </x14:cfvo>
              <x14:cfvo type="formula">
                <xm:f>TRUE</xm:f>
              </x14:cfvo>
              <x14:cfIcon iconSet="3Arrows" iconId="0"/>
              <x14:cfIcon iconSet="3Arrows" iconId="0"/>
              <x14:cfIcon iconSet="3Arrows" iconId="2"/>
            </x14:iconSet>
          </x14:cfRule>
          <xm:sqref>F7</xm:sqref>
        </x14:conditionalFormatting>
        <x14:conditionalFormatting xmlns:xm="http://schemas.microsoft.com/office/excel/2006/main">
          <x14:cfRule type="iconSet" priority="3" id="{F7DF74AF-916C-4A3A-B801-A914FBAE0106}">
            <x14:iconSet iconSet="3ArrowsGray" custom="1">
              <x14:cfvo type="percent">
                <xm:f>0</xm:f>
              </x14:cfvo>
              <x14:cfvo type="formula">
                <xm:f>1</xm:f>
              </x14:cfvo>
              <x14:cfvo type="formula">
                <xm:f>0</xm:f>
              </x14:cfvo>
              <x14:cfIcon iconSet="3ArrowsGray" iconId="0"/>
              <x14:cfIcon iconSet="3ArrowsGray" iconId="0"/>
              <x14:cfIcon iconSet="3ArrowsGray" iconId="2"/>
            </x14:iconSet>
          </x14:cfRule>
          <xm:sqref>E14:P14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manualMin="0" type="column" displayEmptyCellsAs="gap" minAxisType="custom" xr2:uid="{6061B8C8-2C1E-44A1-8B45-1F939393578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'Healthcare KPI'!E8:P8</xm:f>
              <xm:sqref>Q8</xm:sqref>
            </x14:sparkline>
          </x14:sparklines>
        </x14:sparklineGroup>
        <x14:sparklineGroup manualMin="0" type="column" displayEmptyCellsAs="gap" minAxisType="custom" xr2:uid="{09F3F338-B4B4-4C30-96B8-06A87E6B0DE0}">
          <x14:colorSeries rgb="FFC0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'Healthcare KPI'!E9:P9</xm:f>
              <xm:sqref>Q9</xm:sqref>
            </x14:sparkline>
          </x14:sparklines>
        </x14:sparklineGroup>
        <x14:sparklineGroup type="column" displayEmptyCellsAs="gap" xr2:uid="{DFAD948B-AFAD-4172-98B5-93B09736C474}">
          <x14:colorSeries theme="9" tint="0.3999755851924192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'Healthcare KPI'!E11:P11</xm:f>
              <xm:sqref>Q11</xm:sqref>
            </x14:sparkline>
          </x14:sparklines>
        </x14:sparklineGroup>
        <x14:sparklineGroup type="column" displayEmptyCellsAs="gap" negative="1" xr2:uid="{486270E0-35D0-4AE5-8682-C478405EBC7E}">
          <x14:colorSeries rgb="FFC00000"/>
          <x14:colorNegative theme="9" tint="0.39997558519241921"/>
          <x14:colorAxis rgb="FF000000"/>
          <x14:colorMarkers theme="5" tint="-0.499984740745262"/>
          <x14:colorFirst theme="5" tint="0.39997558519241921"/>
          <x14:colorLast theme="5" tint="0.39997558519241921"/>
          <x14:colorHigh theme="5"/>
          <x14:colorLow theme="5"/>
          <x14:sparklines>
            <x14:sparkline>
              <xm:f>'Healthcare KPI'!E14:P14</xm:f>
              <xm:sqref>Q14</xm:sqref>
            </x14:sparkline>
          </x14:sparklines>
        </x14:sparklineGroup>
        <x14:sparklineGroup type="column" displayEmptyCellsAs="gap" xr2:uid="{83F632F3-B7D8-4484-A147-C9D570582840}">
          <x14:colorSeries theme="9" tint="0.3999755851924192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'Healthcare KPI'!E18:P18</xm:f>
              <xm:sqref>Q18</xm:sqref>
            </x14:sparkline>
          </x14:sparklines>
        </x14:sparklineGroup>
        <x14:sparklineGroup type="column" displayEmptyCellsAs="gap" xr2:uid="{92C736FF-442C-4E56-B827-7C6F1626A3AB}">
          <x14:colorSeries theme="9" tint="0.3999755851924192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'Healthcare KPI'!E17:P17</xm:f>
              <xm:sqref>Q17</xm:sqref>
            </x14:sparkline>
          </x14:sparklines>
        </x14:sparklineGroup>
        <x14:sparklineGroup manualMin="0" type="column" displayEmptyCellsAs="gap" minAxisType="custom" xr2:uid="{37ACA7D4-7F06-475E-B4AB-C9C9AAA9131B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'Healthcare KPI'!E15:P15</xm:f>
              <xm:sqref>Q15</xm:sqref>
            </x14:sparkline>
          </x14:sparklines>
        </x14:sparklineGroup>
        <x14:sparklineGroup manualMin="0" type="column" displayEmptyCellsAs="gap" minAxisType="custom" xr2:uid="{1C393792-49F3-44B1-BE29-2C95E5ED245C}">
          <x14:colorSeries theme="9" tint="0.3999755851924192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'Healthcare KPI'!E10:P10</xm:f>
              <xm:sqref>Q10</xm:sqref>
            </x14:sparkline>
          </x14:sparklines>
        </x14:sparklineGroup>
      </x14:sparklineGroup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86369-43EF-4EFC-B9A6-BF082EED4214}">
  <sheetPr>
    <tabColor rgb="FF0070C0"/>
  </sheetPr>
  <dimension ref="A1:AB119"/>
  <sheetViews>
    <sheetView zoomScaleNormal="100" workbookViewId="0">
      <selection activeCell="K12" sqref="K12"/>
    </sheetView>
  </sheetViews>
  <sheetFormatPr defaultColWidth="0" defaultRowHeight="0" customHeight="1" zeroHeight="1"/>
  <cols>
    <col min="1" max="1" width="2.1796875" customWidth="1"/>
    <col min="2" max="2" width="21.26953125" bestFit="1" customWidth="1"/>
    <col min="3" max="3" width="12.1796875" bestFit="1" customWidth="1"/>
    <col min="4" max="14" width="11" bestFit="1" customWidth="1"/>
    <col min="15" max="15" width="11" customWidth="1"/>
    <col min="16" max="16" width="3.1796875" customWidth="1"/>
    <col min="17" max="17" width="1.7265625" hidden="1" customWidth="1"/>
    <col min="18" max="21" width="10.81640625" hidden="1" customWidth="1"/>
    <col min="22" max="22" width="1.7265625" hidden="1" customWidth="1"/>
    <col min="23" max="25" width="10.81640625" hidden="1" customWidth="1"/>
    <col min="26" max="26" width="9.1796875" hidden="1" customWidth="1"/>
    <col min="27" max="27" width="1.7265625" hidden="1" customWidth="1"/>
    <col min="28" max="28" width="2.81640625" hidden="1" customWidth="1"/>
    <col min="29" max="29" width="0" hidden="1" customWidth="1"/>
  </cols>
  <sheetData>
    <row r="1" spans="1:16" ht="14.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ht="14.5">
      <c r="A2" s="2"/>
      <c r="B2" s="431"/>
      <c r="C2" s="431"/>
      <c r="D2" s="431"/>
      <c r="E2" s="431"/>
      <c r="F2" s="431"/>
      <c r="G2" s="211"/>
      <c r="H2" s="2"/>
      <c r="I2" s="2"/>
      <c r="J2" s="2"/>
      <c r="K2" s="2"/>
      <c r="L2" s="2"/>
      <c r="M2" s="2"/>
      <c r="N2" s="2"/>
      <c r="O2" s="2"/>
      <c r="P2" s="2"/>
    </row>
    <row r="3" spans="1:16" ht="14.5">
      <c r="A3" s="2"/>
      <c r="B3" s="431"/>
      <c r="C3" s="431"/>
      <c r="D3" s="431"/>
      <c r="E3" s="431"/>
      <c r="F3" s="431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14.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 ht="6.6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4.5">
      <c r="A6" s="92"/>
      <c r="B6" s="92"/>
      <c r="C6" s="93" t="s">
        <v>39</v>
      </c>
      <c r="D6" s="93" t="s">
        <v>40</v>
      </c>
      <c r="E6" s="93" t="s">
        <v>41</v>
      </c>
      <c r="F6" s="93" t="s">
        <v>42</v>
      </c>
      <c r="G6" s="93" t="s">
        <v>43</v>
      </c>
      <c r="H6" s="93" t="s">
        <v>44</v>
      </c>
      <c r="I6" s="93" t="s">
        <v>45</v>
      </c>
      <c r="J6" s="93" t="s">
        <v>46</v>
      </c>
      <c r="K6" s="93" t="s">
        <v>47</v>
      </c>
      <c r="L6" s="93" t="s">
        <v>48</v>
      </c>
      <c r="M6" s="93" t="s">
        <v>49</v>
      </c>
      <c r="N6" s="93" t="s">
        <v>50</v>
      </c>
      <c r="O6" s="93" t="s">
        <v>66</v>
      </c>
      <c r="P6" s="93"/>
    </row>
    <row r="7" spans="1:16" ht="14.5">
      <c r="A7" s="2"/>
      <c r="B7" s="45" t="s">
        <v>356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96"/>
    </row>
    <row r="8" spans="1:16" ht="17.149999999999999" customHeight="1">
      <c r="A8" s="2"/>
      <c r="B8" s="252" t="s">
        <v>357</v>
      </c>
      <c r="C8" s="356">
        <v>25</v>
      </c>
      <c r="D8" s="356">
        <v>30</v>
      </c>
      <c r="E8" s="356">
        <v>35.5</v>
      </c>
      <c r="F8" s="356">
        <v>41.550000000000004</v>
      </c>
      <c r="G8" s="356">
        <v>43.627500000000012</v>
      </c>
      <c r="H8" s="356">
        <v>45.808875000000015</v>
      </c>
      <c r="I8" s="356">
        <v>48.099318750000016</v>
      </c>
      <c r="J8" s="356">
        <v>50.504284687500018</v>
      </c>
      <c r="K8" s="356">
        <v>53.029498921875017</v>
      </c>
      <c r="L8" s="356">
        <v>55.680973867968774</v>
      </c>
      <c r="M8" s="356">
        <v>58.465022561367206</v>
      </c>
      <c r="N8" s="356">
        <v>61.388273689435572</v>
      </c>
      <c r="O8" s="356"/>
      <c r="P8" s="94"/>
    </row>
    <row r="9" spans="1:16" ht="17.149999999999999" customHeight="1">
      <c r="A9" s="2"/>
      <c r="B9" s="252" t="s">
        <v>358</v>
      </c>
      <c r="C9" s="357">
        <v>275000</v>
      </c>
      <c r="D9" s="357">
        <f>C9*1.03</f>
        <v>283250</v>
      </c>
      <c r="E9" s="357">
        <f t="shared" ref="E9:N9" si="0">D9*1.03</f>
        <v>291747.5</v>
      </c>
      <c r="F9" s="357">
        <f t="shared" si="0"/>
        <v>300499.92499999999</v>
      </c>
      <c r="G9" s="357">
        <f t="shared" si="0"/>
        <v>309514.92274999997</v>
      </c>
      <c r="H9" s="357">
        <f t="shared" si="0"/>
        <v>318800.37043249997</v>
      </c>
      <c r="I9" s="357">
        <f t="shared" si="0"/>
        <v>328364.38154547499</v>
      </c>
      <c r="J9" s="357">
        <f t="shared" si="0"/>
        <v>338215.31299183925</v>
      </c>
      <c r="K9" s="357">
        <f t="shared" si="0"/>
        <v>348361.77238159446</v>
      </c>
      <c r="L9" s="357">
        <f t="shared" si="0"/>
        <v>358812.62555304228</v>
      </c>
      <c r="M9" s="357">
        <f t="shared" si="0"/>
        <v>369577.00431963353</v>
      </c>
      <c r="N9" s="357">
        <f t="shared" si="0"/>
        <v>380664.31444922253</v>
      </c>
      <c r="O9" s="356"/>
      <c r="P9" s="94"/>
    </row>
    <row r="10" spans="1:16" ht="17.149999999999999" customHeight="1">
      <c r="A10" s="2"/>
      <c r="B10" s="252" t="s">
        <v>359</v>
      </c>
      <c r="C10" s="357">
        <v>259875</v>
      </c>
      <c r="D10" s="357">
        <v>264838.75</v>
      </c>
      <c r="E10" s="357">
        <v>272000</v>
      </c>
      <c r="F10" s="357">
        <v>290000</v>
      </c>
      <c r="G10" s="357">
        <v>295604.85077249998</v>
      </c>
      <c r="H10" s="357">
        <v>310000</v>
      </c>
      <c r="I10" s="357">
        <v>319300.00000000006</v>
      </c>
      <c r="J10" s="357">
        <v>328879.00000000006</v>
      </c>
      <c r="K10" s="357">
        <v>338745.37000000005</v>
      </c>
      <c r="L10" s="357">
        <v>345319.60484446958</v>
      </c>
      <c r="M10" s="357">
        <v>361000</v>
      </c>
      <c r="N10" s="357">
        <v>370000</v>
      </c>
      <c r="O10" s="356"/>
      <c r="P10" s="94"/>
    </row>
    <row r="11" spans="1:16" ht="17.149999999999999" customHeight="1">
      <c r="A11" s="2"/>
      <c r="B11" s="252" t="s">
        <v>360</v>
      </c>
      <c r="C11" s="39">
        <f>-(C9-C10)/C9</f>
        <v>-5.5E-2</v>
      </c>
      <c r="D11" s="39">
        <f t="shared" ref="D11:N11" si="1">-(D9-D10)/D9</f>
        <v>-6.5000000000000002E-2</v>
      </c>
      <c r="E11" s="39">
        <f t="shared" si="1"/>
        <v>-6.7686955329522958E-2</v>
      </c>
      <c r="F11" s="39">
        <f t="shared" si="1"/>
        <v>-3.4941522863940776E-2</v>
      </c>
      <c r="G11" s="39">
        <f t="shared" si="1"/>
        <v>-4.4941522863940785E-2</v>
      </c>
      <c r="H11" s="39">
        <f t="shared" si="1"/>
        <v>-2.7604643057851416E-2</v>
      </c>
      <c r="I11" s="39">
        <f t="shared" si="1"/>
        <v>-2.7604643057851288E-2</v>
      </c>
      <c r="J11" s="39">
        <f t="shared" si="1"/>
        <v>-2.760464305785134E-2</v>
      </c>
      <c r="K11" s="39">
        <f t="shared" si="1"/>
        <v>-2.7604643057851451E-2</v>
      </c>
      <c r="L11" s="39">
        <f t="shared" si="1"/>
        <v>-3.7604643057851557E-2</v>
      </c>
      <c r="M11" s="39">
        <f t="shared" si="1"/>
        <v>-2.3207624444662678E-2</v>
      </c>
      <c r="N11" s="39">
        <f t="shared" si="1"/>
        <v>-2.8015009667119867E-2</v>
      </c>
      <c r="P11" s="94"/>
    </row>
    <row r="12" spans="1:16" ht="17.149999999999999" customHeight="1">
      <c r="A12" s="2"/>
      <c r="B12" s="252" t="s">
        <v>361</v>
      </c>
      <c r="C12" s="212">
        <v>1800</v>
      </c>
      <c r="D12" s="212">
        <v>1800</v>
      </c>
      <c r="E12" s="212">
        <v>1800</v>
      </c>
      <c r="F12" s="212">
        <v>1800</v>
      </c>
      <c r="G12" s="212">
        <v>1800</v>
      </c>
      <c r="H12" s="212">
        <v>1800</v>
      </c>
      <c r="I12" s="212">
        <v>1800</v>
      </c>
      <c r="J12" s="212">
        <v>1800</v>
      </c>
      <c r="K12" s="212">
        <v>1800</v>
      </c>
      <c r="L12" s="212">
        <v>1800</v>
      </c>
      <c r="M12" s="212">
        <v>1800</v>
      </c>
      <c r="N12" s="212">
        <v>1800</v>
      </c>
      <c r="O12" s="356"/>
      <c r="P12" s="94"/>
    </row>
    <row r="13" spans="1:16" ht="17.149999999999999" customHeight="1">
      <c r="A13" s="2"/>
      <c r="B13" s="252" t="s">
        <v>362</v>
      </c>
      <c r="C13" s="358">
        <f>C10/C12</f>
        <v>144.375</v>
      </c>
      <c r="D13" s="358">
        <f t="shared" ref="D13:N13" si="2">D10/D12</f>
        <v>147.13263888888889</v>
      </c>
      <c r="E13" s="358">
        <f t="shared" si="2"/>
        <v>151.11111111111111</v>
      </c>
      <c r="F13" s="358">
        <f t="shared" si="2"/>
        <v>161.11111111111111</v>
      </c>
      <c r="G13" s="358">
        <f t="shared" si="2"/>
        <v>164.22491709583332</v>
      </c>
      <c r="H13" s="358">
        <f t="shared" si="2"/>
        <v>172.22222222222223</v>
      </c>
      <c r="I13" s="358">
        <f t="shared" si="2"/>
        <v>177.38888888888891</v>
      </c>
      <c r="J13" s="358">
        <f t="shared" si="2"/>
        <v>182.7105555555556</v>
      </c>
      <c r="K13" s="358">
        <f t="shared" si="2"/>
        <v>188.19187222222226</v>
      </c>
      <c r="L13" s="358">
        <f t="shared" si="2"/>
        <v>191.84422491359422</v>
      </c>
      <c r="M13" s="358">
        <f t="shared" si="2"/>
        <v>200.55555555555554</v>
      </c>
      <c r="N13" s="358">
        <f t="shared" si="2"/>
        <v>205.55555555555554</v>
      </c>
      <c r="O13" s="356"/>
      <c r="P13" s="94"/>
    </row>
    <row r="14" spans="1:16" ht="17.149999999999999" customHeight="1">
      <c r="A14" s="2"/>
      <c r="B14" s="3"/>
      <c r="C14" s="356"/>
      <c r="D14" s="356"/>
      <c r="E14" s="356"/>
      <c r="F14" s="356"/>
      <c r="G14" s="356"/>
      <c r="H14" s="356"/>
      <c r="I14" s="356"/>
      <c r="J14" s="356"/>
      <c r="K14" s="356"/>
      <c r="L14" s="356"/>
      <c r="M14" s="356"/>
      <c r="N14" s="356"/>
      <c r="O14" s="356"/>
      <c r="P14" s="94"/>
    </row>
    <row r="15" spans="1:16" ht="14.5">
      <c r="A15" s="2"/>
      <c r="B15" s="3"/>
      <c r="C15" s="356"/>
      <c r="D15" s="359"/>
      <c r="E15" s="359"/>
      <c r="F15" s="359"/>
      <c r="G15" s="359"/>
      <c r="H15" s="359"/>
      <c r="I15" s="359"/>
      <c r="J15" s="359"/>
      <c r="K15" s="359"/>
      <c r="L15" s="359"/>
      <c r="M15" s="359"/>
      <c r="N15" s="359"/>
      <c r="O15" s="359"/>
      <c r="P15" s="196"/>
    </row>
    <row r="16" spans="1:16" ht="14.5">
      <c r="A16" s="2"/>
      <c r="B16" s="3"/>
      <c r="C16" s="356"/>
      <c r="D16" s="356"/>
      <c r="E16" s="356"/>
      <c r="F16" s="356"/>
      <c r="G16" s="356"/>
      <c r="H16" s="356"/>
      <c r="I16" s="356"/>
      <c r="J16" s="356"/>
      <c r="K16" s="356"/>
      <c r="L16" s="356"/>
      <c r="M16" s="356"/>
      <c r="N16" s="356"/>
      <c r="O16" s="356"/>
      <c r="P16" s="196"/>
    </row>
    <row r="17" spans="1:16" ht="14.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196"/>
    </row>
    <row r="18" spans="1:16" ht="14.5">
      <c r="A18" s="2"/>
      <c r="B18" s="45"/>
      <c r="C18" s="214"/>
      <c r="D18" s="214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196"/>
    </row>
    <row r="19" spans="1:16" ht="14.5">
      <c r="A19" s="2"/>
      <c r="B19" s="2"/>
      <c r="C19" s="168"/>
      <c r="D19" s="168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96"/>
    </row>
    <row r="20" spans="1:16" ht="14.5">
      <c r="A20" s="2"/>
      <c r="B20" s="4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196"/>
    </row>
    <row r="21" spans="1:16" ht="14.5">
      <c r="A21" s="2"/>
      <c r="B21" s="3"/>
      <c r="C21" s="216">
        <f>+IF(C20&lt;0.3,1,-1)</f>
        <v>1</v>
      </c>
      <c r="D21" s="216">
        <f t="shared" ref="D21:N21" si="3">+IF(D20&lt;0.3,1,-1)</f>
        <v>1</v>
      </c>
      <c r="E21" s="216">
        <f t="shared" si="3"/>
        <v>1</v>
      </c>
      <c r="F21" s="216">
        <f t="shared" si="3"/>
        <v>1</v>
      </c>
      <c r="G21" s="216">
        <f t="shared" si="3"/>
        <v>1</v>
      </c>
      <c r="H21" s="216">
        <f t="shared" si="3"/>
        <v>1</v>
      </c>
      <c r="I21" s="216">
        <f t="shared" si="3"/>
        <v>1</v>
      </c>
      <c r="J21" s="216">
        <f t="shared" si="3"/>
        <v>1</v>
      </c>
      <c r="K21" s="216">
        <f t="shared" si="3"/>
        <v>1</v>
      </c>
      <c r="L21" s="216">
        <f t="shared" si="3"/>
        <v>1</v>
      </c>
      <c r="M21" s="216">
        <f t="shared" si="3"/>
        <v>1</v>
      </c>
      <c r="N21" s="216">
        <f t="shared" si="3"/>
        <v>1</v>
      </c>
      <c r="O21" s="216"/>
      <c r="P21" s="196"/>
    </row>
    <row r="22" spans="1:16" ht="14.5">
      <c r="A22" s="2"/>
      <c r="B22" s="113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</row>
    <row r="23" spans="1:16" ht="14.5">
      <c r="A23" s="2"/>
      <c r="B23" s="3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201"/>
    </row>
    <row r="24" spans="1:16" ht="14.5">
      <c r="A24" s="2"/>
      <c r="B24" s="3"/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2"/>
    </row>
    <row r="25" spans="1:16" ht="14.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</row>
    <row r="26" spans="1:16" ht="14.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100"/>
    </row>
    <row r="27" spans="1:16" ht="14.5" hidden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100"/>
    </row>
    <row r="28" spans="1:16" ht="14.5" hidden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100"/>
    </row>
    <row r="29" spans="1:16" ht="14.5" hidden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100"/>
    </row>
    <row r="30" spans="1:16" ht="14.5" hidden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100"/>
    </row>
    <row r="31" spans="1:16" ht="14.5" hidden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100"/>
    </row>
    <row r="32" spans="1:16" ht="14.5" hidden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100"/>
    </row>
    <row r="33" spans="1:16" ht="14.5" hidden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182"/>
    </row>
    <row r="34" spans="1:16" ht="14.5" hidden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355"/>
    </row>
    <row r="35" spans="1:16" ht="14.5" hidden="1"/>
    <row r="36" spans="1:16" ht="14.5" hidden="1"/>
    <row r="37" spans="1:16" ht="14.5" hidden="1"/>
    <row r="38" spans="1:16" ht="14.5" hidden="1"/>
    <row r="39" spans="1:16" ht="14.5" hidden="1"/>
    <row r="40" spans="1:16" ht="14.5" hidden="1"/>
    <row r="41" spans="1:16" ht="14.5" hidden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</row>
    <row r="42" spans="1:16" ht="14.5" hidden="1">
      <c r="A42" s="2"/>
      <c r="B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</row>
    <row r="43" spans="1:16" ht="14.5" hidden="1">
      <c r="A43" s="2"/>
      <c r="B43" s="2"/>
      <c r="C43" s="94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</row>
    <row r="44" spans="1:16" ht="14.5" hidden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</row>
    <row r="45" spans="1:16" ht="14.5" hidden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</row>
    <row r="46" spans="1:16" ht="14.5" hidden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</row>
    <row r="47" spans="1:16" ht="14.5" hidden="1">
      <c r="A47" s="2"/>
      <c r="B47" s="2"/>
      <c r="C47" s="2"/>
      <c r="D47" s="2"/>
      <c r="E47" s="2"/>
      <c r="F47" s="2"/>
      <c r="G47" s="2"/>
      <c r="I47" s="2"/>
      <c r="J47" s="2"/>
      <c r="K47" s="2"/>
      <c r="L47" s="2"/>
      <c r="M47" s="2"/>
      <c r="N47" s="2"/>
      <c r="O47" s="2"/>
      <c r="P47" s="2"/>
    </row>
    <row r="48" spans="1:16" ht="14.5" hidden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</row>
    <row r="49" spans="1:16" ht="14.5" hidden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</row>
    <row r="50" spans="1:16" ht="14.5" hidden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</row>
    <row r="51" spans="1:16" ht="14.5" hidden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</row>
    <row r="52" spans="1:16" ht="14.5" hidden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</row>
    <row r="53" spans="1:16" ht="14.5" hidden="1">
      <c r="A53" s="2"/>
      <c r="B53" s="2"/>
      <c r="C53" s="2"/>
      <c r="D53" s="2"/>
      <c r="E53" s="6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</row>
    <row r="54" spans="1:16" ht="14.5" hidden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spans="1:16" ht="14.5" hidden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</row>
    <row r="56" spans="1:16" ht="14.5" hidden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</row>
    <row r="57" spans="1:16" ht="14.5" hidden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</row>
    <row r="58" spans="1:16" ht="14.5" hidden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</row>
    <row r="59" spans="1:16" ht="14.5" hidden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</row>
    <row r="60" spans="1:16" ht="14.5" hidden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</row>
    <row r="61" spans="1:16" ht="14.5" hidden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</row>
    <row r="62" spans="1:16" ht="14.5" hidden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</row>
    <row r="63" spans="1:16" ht="14.5" hidden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</row>
    <row r="64" spans="1:16" ht="14.5" hidden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</row>
    <row r="65" spans="1:16" ht="14.5" hidden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</row>
    <row r="66" spans="1:16" ht="14.5" hidden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</row>
    <row r="67" spans="1:16" ht="14.5" hidden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</row>
    <row r="68" spans="1:16" ht="14.5" hidden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</row>
    <row r="69" spans="1:16" ht="14.5" hidden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</row>
    <row r="70" spans="1:16" ht="14.5" hidden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6" ht="14.5" hidden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6" ht="14.5" hidden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6" ht="14.5" hidden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6" ht="14.5" hidden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</row>
    <row r="75" spans="1:16" ht="14.5" hidden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</row>
    <row r="76" spans="1:16" ht="14.5" hidden="1"/>
    <row r="77" spans="1:16" ht="14.5" hidden="1"/>
    <row r="78" spans="1:16" ht="14.5" hidden="1"/>
    <row r="79" spans="1:16" ht="14.5" hidden="1"/>
    <row r="80" spans="1:16" ht="14.5" hidden="1"/>
    <row r="81" ht="14.5" hidden="1"/>
    <row r="82" ht="14.5" hidden="1"/>
    <row r="83" ht="14.25" hidden="1" customHeight="1"/>
    <row r="84" ht="14.25" hidden="1" customHeight="1"/>
    <row r="85" ht="14.25" hidden="1" customHeight="1"/>
    <row r="86" ht="14.25" hidden="1" customHeight="1"/>
    <row r="87" ht="14.25" hidden="1" customHeight="1"/>
    <row r="88" ht="14.25" hidden="1" customHeight="1"/>
    <row r="89" ht="14.25" hidden="1" customHeight="1"/>
    <row r="90" ht="14.25" hidden="1" customHeight="1"/>
    <row r="91" ht="14.25" hidden="1" customHeight="1"/>
    <row r="92" ht="14.25" hidden="1" customHeight="1"/>
    <row r="93" ht="14.25" hidden="1" customHeight="1"/>
    <row r="94" ht="14.25" hidden="1" customHeight="1"/>
    <row r="95" ht="14.25" hidden="1" customHeight="1"/>
    <row r="96" ht="14.25" hidden="1" customHeight="1"/>
    <row r="97" ht="14.25" hidden="1" customHeight="1"/>
    <row r="98" ht="14.25" hidden="1" customHeight="1"/>
    <row r="99" ht="14.25" hidden="1" customHeight="1"/>
    <row r="100" ht="14.25" hidden="1" customHeight="1"/>
    <row r="101" ht="14.25" hidden="1" customHeight="1"/>
    <row r="102" ht="14.25" hidden="1" customHeight="1"/>
    <row r="103" ht="14.25" hidden="1" customHeight="1"/>
    <row r="104" ht="14.25" hidden="1" customHeight="1"/>
    <row r="105" ht="14.25" hidden="1" customHeight="1"/>
    <row r="106" ht="14.25" hidden="1" customHeight="1"/>
    <row r="107" ht="14.25" hidden="1" customHeight="1"/>
    <row r="108" ht="14.25" hidden="1" customHeight="1"/>
    <row r="109" ht="14.25" hidden="1" customHeight="1"/>
    <row r="110" ht="14.25" hidden="1" customHeight="1"/>
    <row r="111" ht="14.25" hidden="1" customHeight="1"/>
    <row r="112" ht="14.25" hidden="1" customHeight="1"/>
    <row r="113" ht="14.25" hidden="1" customHeight="1"/>
    <row r="114" ht="14.25" hidden="1" customHeight="1"/>
    <row r="115" ht="14.25" hidden="1" customHeight="1"/>
    <row r="116" ht="14.25" hidden="1" customHeight="1"/>
    <row r="117" ht="14.25" hidden="1" customHeight="1"/>
    <row r="118" ht="14.25" hidden="1" customHeight="1"/>
    <row r="119" ht="14.25" hidden="1" customHeight="1"/>
  </sheetData>
  <mergeCells count="1">
    <mergeCell ref="B2:F3"/>
  </mergeCells>
  <pageMargins left="0.7" right="0.7" top="0.75" bottom="0.75" header="0.3" footer="0.3"/>
  <pageSetup orientation="portrait" horizontalDpi="4294967293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manualMin="0" type="column" displayEmptyCellsAs="gap" minAxisType="custom" xr2:uid="{00D4F2CC-D55F-4DE8-AC78-26D9D73196B4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'Real Estate Dashboard'!C8:N8</xm:f>
              <xm:sqref>O8</xm:sqref>
            </x14:sparkline>
          </x14:sparklines>
        </x14:sparklineGroup>
        <x14:sparklineGroup manualMin="0" type="column" displayEmptyCellsAs="gap" minAxisType="custom" xr2:uid="{4D9B4CC9-D82E-4642-8864-8B51789B3C8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'Real Estate Dashboard'!C9:N9</xm:f>
              <xm:sqref>O9</xm:sqref>
            </x14:sparkline>
          </x14:sparklines>
        </x14:sparklineGroup>
        <x14:sparklineGroup manualMin="0" type="column" displayEmptyCellsAs="gap" minAxisType="custom" xr2:uid="{806B2AF0-CB60-423E-A5E5-4178567E8046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'Real Estate Dashboard'!C10:N10</xm:f>
              <xm:sqref>O10</xm:sqref>
            </x14:sparkline>
          </x14:sparklines>
        </x14:sparklineGroup>
        <x14:sparklineGroup type="column" displayEmptyCellsAs="gap" negative="1" xr2:uid="{0656D80C-6465-46BE-8E85-18C6E9F613A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'Real Estate Dashboard'!C11:N11</xm:f>
              <xm:sqref>O11</xm:sqref>
            </x14:sparkline>
          </x14:sparklines>
        </x14:sparklineGroup>
        <x14:sparklineGroup manualMin="0" type="column" displayEmptyCellsAs="gap" minAxisType="custom" xr2:uid="{CC53CE5C-3D7B-4850-B46B-9B197404112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'Real Estate Dashboard'!C12:N12</xm:f>
              <xm:sqref>O12</xm:sqref>
            </x14:sparkline>
          </x14:sparklines>
        </x14:sparklineGroup>
        <x14:sparklineGroup manualMin="0" type="column" displayEmptyCellsAs="gap" minAxisType="custom" xr2:uid="{DB5F607D-4EFD-4FEE-8121-BDE4BB3056A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'Real Estate Dashboard'!C13:N13</xm:f>
              <xm:sqref>O13</xm:sqref>
            </x14:sparkline>
          </x14:sparklines>
        </x14:sparklineGroup>
      </x14:sparklineGroup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86125-600F-4858-BA12-93107D8F0DA8}">
  <sheetPr>
    <tabColor rgb="FF0070C0"/>
  </sheetPr>
  <dimension ref="A1:T43"/>
  <sheetViews>
    <sheetView zoomScaleNormal="100" workbookViewId="0">
      <selection activeCell="I22" sqref="I22"/>
    </sheetView>
  </sheetViews>
  <sheetFormatPr defaultColWidth="0" defaultRowHeight="15" customHeight="1" zeroHeight="1"/>
  <cols>
    <col min="1" max="1" width="4.1796875" customWidth="1"/>
    <col min="2" max="2" width="34.453125" bestFit="1" customWidth="1"/>
    <col min="3" max="13" width="11.1796875" customWidth="1"/>
    <col min="14" max="14" width="15" bestFit="1" customWidth="1"/>
    <col min="15" max="15" width="15" customWidth="1"/>
    <col min="16" max="16" width="18.7265625" customWidth="1"/>
    <col min="17" max="17" width="9.81640625" style="2" customWidth="1"/>
    <col min="18" max="19" width="12.453125" style="2" hidden="1" customWidth="1"/>
    <col min="20" max="20" width="3.26953125" hidden="1" customWidth="1"/>
  </cols>
  <sheetData>
    <row r="1" spans="1:20" ht="14.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T1" s="2"/>
    </row>
    <row r="2" spans="1:20" ht="14.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T2" s="2"/>
    </row>
    <row r="3" spans="1:20" ht="14.5">
      <c r="A3" s="2"/>
      <c r="B3" s="2"/>
      <c r="C3" s="2"/>
      <c r="D3" s="360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T3" s="2"/>
    </row>
    <row r="4" spans="1:20" ht="18.5">
      <c r="A4" s="2"/>
      <c r="B4" s="251" t="s">
        <v>363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T4" s="2"/>
    </row>
    <row r="5" spans="1:20" ht="14.5">
      <c r="A5" s="2"/>
      <c r="B5" s="23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T5" s="2"/>
    </row>
    <row r="6" spans="1:20" ht="14.5">
      <c r="A6" s="2"/>
      <c r="B6" s="29" t="s">
        <v>219</v>
      </c>
      <c r="C6" s="51" t="s">
        <v>39</v>
      </c>
      <c r="D6" s="51" t="s">
        <v>40</v>
      </c>
      <c r="E6" s="51" t="s">
        <v>41</v>
      </c>
      <c r="F6" s="51" t="s">
        <v>42</v>
      </c>
      <c r="G6" s="51" t="s">
        <v>43</v>
      </c>
      <c r="H6" s="51" t="s">
        <v>44</v>
      </c>
      <c r="I6" s="51" t="s">
        <v>45</v>
      </c>
      <c r="J6" s="51" t="s">
        <v>46</v>
      </c>
      <c r="K6" s="51" t="s">
        <v>47</v>
      </c>
      <c r="L6" s="51" t="s">
        <v>48</v>
      </c>
      <c r="M6" s="51" t="s">
        <v>49</v>
      </c>
      <c r="N6" s="51" t="s">
        <v>50</v>
      </c>
      <c r="O6" s="51" t="s">
        <v>150</v>
      </c>
      <c r="P6" s="51" t="s">
        <v>66</v>
      </c>
      <c r="T6" s="2"/>
    </row>
    <row r="7" spans="1:20" ht="14.5">
      <c r="A7" s="2"/>
      <c r="B7" s="45" t="s">
        <v>364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T7" s="2"/>
    </row>
    <row r="8" spans="1:20" ht="14.5">
      <c r="A8" s="2"/>
      <c r="B8" s="252" t="s">
        <v>365</v>
      </c>
      <c r="C8" s="361">
        <f>+C17*C20</f>
        <v>200</v>
      </c>
      <c r="D8" s="361">
        <f t="shared" ref="D8:N8" si="0">+D17*D20</f>
        <v>400</v>
      </c>
      <c r="E8" s="361">
        <f t="shared" si="0"/>
        <v>800</v>
      </c>
      <c r="F8" s="361">
        <f t="shared" si="0"/>
        <v>400</v>
      </c>
      <c r="G8" s="361">
        <f t="shared" si="0"/>
        <v>600</v>
      </c>
      <c r="H8" s="361">
        <f t="shared" si="0"/>
        <v>400</v>
      </c>
      <c r="I8" s="361">
        <f t="shared" si="0"/>
        <v>600</v>
      </c>
      <c r="J8" s="361">
        <f t="shared" si="0"/>
        <v>400</v>
      </c>
      <c r="K8" s="361">
        <f t="shared" si="0"/>
        <v>200</v>
      </c>
      <c r="L8" s="361">
        <f t="shared" si="0"/>
        <v>400</v>
      </c>
      <c r="M8" s="361">
        <f t="shared" si="0"/>
        <v>600</v>
      </c>
      <c r="N8" s="361">
        <f t="shared" si="0"/>
        <v>200</v>
      </c>
      <c r="O8" s="268">
        <f>SUM(C8:N8)</f>
        <v>5200</v>
      </c>
      <c r="P8" s="2"/>
      <c r="T8" s="2"/>
    </row>
    <row r="9" spans="1:20" ht="14.5">
      <c r="A9" s="2"/>
      <c r="B9" s="252" t="s">
        <v>366</v>
      </c>
      <c r="C9" s="255">
        <f>0.8*C8</f>
        <v>160</v>
      </c>
      <c r="D9" s="255">
        <f t="shared" ref="D9:N9" si="1">0.8*D8</f>
        <v>320</v>
      </c>
      <c r="E9" s="255">
        <f t="shared" si="1"/>
        <v>640</v>
      </c>
      <c r="F9" s="255">
        <f t="shared" si="1"/>
        <v>320</v>
      </c>
      <c r="G9" s="255">
        <f t="shared" si="1"/>
        <v>480</v>
      </c>
      <c r="H9" s="255">
        <f t="shared" si="1"/>
        <v>320</v>
      </c>
      <c r="I9" s="255">
        <f t="shared" si="1"/>
        <v>480</v>
      </c>
      <c r="J9" s="255">
        <f t="shared" si="1"/>
        <v>320</v>
      </c>
      <c r="K9" s="255">
        <f t="shared" si="1"/>
        <v>160</v>
      </c>
      <c r="L9" s="255">
        <f t="shared" si="1"/>
        <v>320</v>
      </c>
      <c r="M9" s="255">
        <f t="shared" si="1"/>
        <v>480</v>
      </c>
      <c r="N9" s="255">
        <f t="shared" si="1"/>
        <v>160</v>
      </c>
      <c r="O9" s="268">
        <f>SUM(C9:N9)</f>
        <v>4160</v>
      </c>
      <c r="P9" s="2"/>
      <c r="T9" s="2"/>
    </row>
    <row r="10" spans="1:20" ht="14.5">
      <c r="A10" s="2"/>
      <c r="B10" s="252" t="s">
        <v>87</v>
      </c>
      <c r="C10" s="361">
        <f>+C8-C9</f>
        <v>40</v>
      </c>
      <c r="D10" s="361">
        <f t="shared" ref="D10:N10" si="2">+D8-D9</f>
        <v>80</v>
      </c>
      <c r="E10" s="361">
        <f t="shared" si="2"/>
        <v>160</v>
      </c>
      <c r="F10" s="361">
        <f t="shared" si="2"/>
        <v>80</v>
      </c>
      <c r="G10" s="361">
        <f t="shared" si="2"/>
        <v>120</v>
      </c>
      <c r="H10" s="361">
        <f t="shared" si="2"/>
        <v>80</v>
      </c>
      <c r="I10" s="361">
        <f t="shared" si="2"/>
        <v>120</v>
      </c>
      <c r="J10" s="361">
        <f t="shared" si="2"/>
        <v>80</v>
      </c>
      <c r="K10" s="361">
        <f t="shared" si="2"/>
        <v>40</v>
      </c>
      <c r="L10" s="361">
        <f t="shared" si="2"/>
        <v>80</v>
      </c>
      <c r="M10" s="361">
        <f t="shared" si="2"/>
        <v>120</v>
      </c>
      <c r="N10" s="361">
        <f t="shared" si="2"/>
        <v>40</v>
      </c>
      <c r="O10" s="268">
        <f>SUM(C10:N10)</f>
        <v>1040</v>
      </c>
      <c r="P10" s="2"/>
      <c r="T10" s="2"/>
    </row>
    <row r="11" spans="1:20" ht="14.5">
      <c r="A11" s="2"/>
      <c r="B11" s="252" t="s">
        <v>98</v>
      </c>
      <c r="C11" s="255">
        <f>0.3*C21</f>
        <v>180</v>
      </c>
      <c r="D11" s="255">
        <f t="shared" ref="D11:N11" si="3">0.3*D21</f>
        <v>240</v>
      </c>
      <c r="E11" s="255">
        <f t="shared" si="3"/>
        <v>240</v>
      </c>
      <c r="F11" s="255">
        <f t="shared" si="3"/>
        <v>180</v>
      </c>
      <c r="G11" s="255">
        <f t="shared" si="3"/>
        <v>420</v>
      </c>
      <c r="H11" s="255">
        <f t="shared" si="3"/>
        <v>660</v>
      </c>
      <c r="I11" s="255">
        <f t="shared" si="3"/>
        <v>840</v>
      </c>
      <c r="J11" s="255">
        <f t="shared" si="3"/>
        <v>840</v>
      </c>
      <c r="K11" s="255">
        <f t="shared" si="3"/>
        <v>900</v>
      </c>
      <c r="L11" s="255">
        <f t="shared" si="3"/>
        <v>1080</v>
      </c>
      <c r="M11" s="255">
        <f t="shared" si="3"/>
        <v>1200</v>
      </c>
      <c r="N11" s="255">
        <f t="shared" si="3"/>
        <v>1200</v>
      </c>
      <c r="O11" s="268">
        <f>+N11</f>
        <v>1200</v>
      </c>
      <c r="P11" s="2"/>
      <c r="T11" s="2"/>
    </row>
    <row r="12" spans="1:20" ht="14.5">
      <c r="A12" s="2"/>
      <c r="B12" s="45" t="s">
        <v>367</v>
      </c>
      <c r="C12" s="280"/>
      <c r="D12" s="280"/>
      <c r="E12" s="280"/>
      <c r="F12" s="280"/>
      <c r="G12" s="280"/>
      <c r="H12" s="280"/>
      <c r="I12" s="280"/>
      <c r="J12" s="280"/>
      <c r="K12" s="280"/>
      <c r="L12" s="280"/>
      <c r="M12" s="280"/>
      <c r="N12" s="280"/>
      <c r="O12" s="268"/>
      <c r="P12" s="2"/>
      <c r="T12" s="2"/>
    </row>
    <row r="13" spans="1:20" ht="14.5">
      <c r="A13" s="2"/>
      <c r="B13" s="252" t="s">
        <v>368</v>
      </c>
      <c r="C13" s="255">
        <v>1000</v>
      </c>
      <c r="D13" s="255">
        <v>1000</v>
      </c>
      <c r="E13" s="255">
        <v>1000</v>
      </c>
      <c r="F13" s="255">
        <v>1500</v>
      </c>
      <c r="G13" s="255">
        <v>1500</v>
      </c>
      <c r="H13" s="255">
        <v>1500</v>
      </c>
      <c r="I13" s="255">
        <v>1500</v>
      </c>
      <c r="J13" s="255">
        <v>2000</v>
      </c>
      <c r="K13" s="255">
        <v>2000</v>
      </c>
      <c r="L13" s="255">
        <v>2000</v>
      </c>
      <c r="M13" s="255">
        <v>2000</v>
      </c>
      <c r="N13" s="255">
        <v>2000</v>
      </c>
      <c r="O13" s="268">
        <f>+N13</f>
        <v>2000</v>
      </c>
      <c r="P13" s="2"/>
      <c r="T13" s="2"/>
    </row>
    <row r="14" spans="1:20" ht="14.5">
      <c r="A14" s="2"/>
      <c r="B14" s="252" t="s">
        <v>369</v>
      </c>
      <c r="C14" s="255">
        <v>2000</v>
      </c>
      <c r="D14" s="255">
        <v>2000</v>
      </c>
      <c r="E14" s="255">
        <v>2000</v>
      </c>
      <c r="F14" s="255">
        <v>3000</v>
      </c>
      <c r="G14" s="255">
        <v>3000</v>
      </c>
      <c r="H14" s="255">
        <v>3000</v>
      </c>
      <c r="I14" s="255">
        <v>3000</v>
      </c>
      <c r="J14" s="255">
        <v>4000</v>
      </c>
      <c r="K14" s="255">
        <v>4000</v>
      </c>
      <c r="L14" s="255">
        <v>4000</v>
      </c>
      <c r="M14" s="255">
        <v>4000</v>
      </c>
      <c r="N14" s="255">
        <v>4000</v>
      </c>
      <c r="O14" s="268">
        <f>+N14</f>
        <v>4000</v>
      </c>
      <c r="P14" s="2"/>
      <c r="T14" s="2"/>
    </row>
    <row r="15" spans="1:20" ht="14.5">
      <c r="A15" s="2"/>
      <c r="B15" s="45" t="s">
        <v>370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T15" s="2"/>
    </row>
    <row r="16" spans="1:20" ht="14.5">
      <c r="A16" s="2"/>
      <c r="B16" s="252" t="s">
        <v>371</v>
      </c>
      <c r="C16" s="278">
        <v>4</v>
      </c>
      <c r="D16" s="278">
        <v>3</v>
      </c>
      <c r="E16" s="278">
        <v>5</v>
      </c>
      <c r="F16" s="278">
        <v>12</v>
      </c>
      <c r="G16" s="278">
        <v>14</v>
      </c>
      <c r="H16" s="278">
        <v>10</v>
      </c>
      <c r="I16" s="278">
        <v>6</v>
      </c>
      <c r="J16" s="278">
        <v>5</v>
      </c>
      <c r="K16" s="278">
        <v>7</v>
      </c>
      <c r="L16" s="278">
        <v>8</v>
      </c>
      <c r="M16" s="278">
        <v>5</v>
      </c>
      <c r="N16" s="278">
        <v>10</v>
      </c>
      <c r="O16" s="279">
        <f>SUM(C16:N16)</f>
        <v>89</v>
      </c>
      <c r="P16" s="2"/>
      <c r="T16" s="2"/>
    </row>
    <row r="17" spans="1:20" ht="14.5">
      <c r="A17" s="2"/>
      <c r="B17" s="252" t="s">
        <v>372</v>
      </c>
      <c r="C17" s="255">
        <v>200</v>
      </c>
      <c r="D17" s="255">
        <v>200</v>
      </c>
      <c r="E17" s="255">
        <v>200</v>
      </c>
      <c r="F17" s="255">
        <v>200</v>
      </c>
      <c r="G17" s="255">
        <v>200</v>
      </c>
      <c r="H17" s="255">
        <v>200</v>
      </c>
      <c r="I17" s="255">
        <v>200</v>
      </c>
      <c r="J17" s="255">
        <v>200</v>
      </c>
      <c r="K17" s="255">
        <v>200</v>
      </c>
      <c r="L17" s="255">
        <v>200</v>
      </c>
      <c r="M17" s="255">
        <v>200</v>
      </c>
      <c r="N17" s="255">
        <v>200</v>
      </c>
      <c r="O17" s="268">
        <f>+AVERAGE(C17:N17)</f>
        <v>200</v>
      </c>
      <c r="P17" s="2"/>
      <c r="T17" s="2"/>
    </row>
    <row r="18" spans="1:20" ht="14.5">
      <c r="A18" s="2"/>
      <c r="B18" s="252" t="s">
        <v>373</v>
      </c>
      <c r="C18" s="362">
        <v>0.5</v>
      </c>
      <c r="D18" s="362">
        <v>0.5</v>
      </c>
      <c r="E18" s="362">
        <v>0.5</v>
      </c>
      <c r="F18" s="362">
        <v>0.5</v>
      </c>
      <c r="G18" s="362">
        <v>0.5</v>
      </c>
      <c r="H18" s="362">
        <v>0.5</v>
      </c>
      <c r="I18" s="362">
        <v>0.5</v>
      </c>
      <c r="J18" s="362">
        <v>0.5</v>
      </c>
      <c r="K18" s="362">
        <v>0.5</v>
      </c>
      <c r="L18" s="362">
        <v>0.5</v>
      </c>
      <c r="M18" s="362">
        <v>0.5</v>
      </c>
      <c r="N18" s="362">
        <v>0.5</v>
      </c>
      <c r="O18" s="363">
        <f>+AVERAGE(C18:N18)</f>
        <v>0.5</v>
      </c>
      <c r="P18" s="2"/>
      <c r="T18" s="2"/>
    </row>
    <row r="19" spans="1:20" ht="14.5">
      <c r="A19" s="2"/>
      <c r="B19" s="252" t="s">
        <v>374</v>
      </c>
      <c r="C19" s="278">
        <v>3</v>
      </c>
      <c r="D19" s="364">
        <f>+ROUND(C18*C16,0)+C19-C20</f>
        <v>4</v>
      </c>
      <c r="E19" s="364">
        <f t="shared" ref="E19:N19" si="4">+ROUND(D18*D16,0)+D19-D20</f>
        <v>4</v>
      </c>
      <c r="F19" s="364">
        <f t="shared" si="4"/>
        <v>3</v>
      </c>
      <c r="G19" s="364">
        <f t="shared" si="4"/>
        <v>7</v>
      </c>
      <c r="H19" s="364">
        <f t="shared" si="4"/>
        <v>11</v>
      </c>
      <c r="I19" s="364">
        <f t="shared" si="4"/>
        <v>14</v>
      </c>
      <c r="J19" s="364">
        <f t="shared" si="4"/>
        <v>14</v>
      </c>
      <c r="K19" s="364">
        <f t="shared" si="4"/>
        <v>15</v>
      </c>
      <c r="L19" s="364">
        <f t="shared" si="4"/>
        <v>18</v>
      </c>
      <c r="M19" s="364">
        <f t="shared" si="4"/>
        <v>20</v>
      </c>
      <c r="N19" s="364">
        <f t="shared" si="4"/>
        <v>20</v>
      </c>
      <c r="O19" s="279">
        <f>+N19</f>
        <v>20</v>
      </c>
      <c r="P19" s="2"/>
      <c r="T19" s="2"/>
    </row>
    <row r="20" spans="1:20" ht="14.5">
      <c r="A20" s="2"/>
      <c r="B20" s="252" t="s">
        <v>375</v>
      </c>
      <c r="C20" s="278">
        <v>1</v>
      </c>
      <c r="D20" s="278">
        <v>2</v>
      </c>
      <c r="E20" s="278">
        <v>4</v>
      </c>
      <c r="F20" s="278">
        <v>2</v>
      </c>
      <c r="G20" s="278">
        <v>3</v>
      </c>
      <c r="H20" s="278">
        <v>2</v>
      </c>
      <c r="I20" s="278">
        <v>3</v>
      </c>
      <c r="J20" s="278">
        <v>2</v>
      </c>
      <c r="K20" s="278">
        <v>1</v>
      </c>
      <c r="L20" s="278">
        <v>2</v>
      </c>
      <c r="M20" s="278">
        <v>3</v>
      </c>
      <c r="N20" s="278">
        <v>1</v>
      </c>
      <c r="O20" s="365">
        <f>+AVERAGE(C20:N20)</f>
        <v>2.1666666666666665</v>
      </c>
      <c r="P20" s="2"/>
      <c r="T20" s="2"/>
    </row>
    <row r="21" spans="1:20" ht="14.5">
      <c r="A21" s="2"/>
      <c r="B21" s="252" t="s">
        <v>376</v>
      </c>
      <c r="C21" s="361">
        <f>+C17*C19</f>
        <v>600</v>
      </c>
      <c r="D21" s="361">
        <f t="shared" ref="D21:N21" si="5">+D17*D19</f>
        <v>800</v>
      </c>
      <c r="E21" s="361">
        <f t="shared" si="5"/>
        <v>800</v>
      </c>
      <c r="F21" s="361">
        <f t="shared" si="5"/>
        <v>600</v>
      </c>
      <c r="G21" s="361">
        <f t="shared" si="5"/>
        <v>1400</v>
      </c>
      <c r="H21" s="361">
        <f t="shared" si="5"/>
        <v>2200</v>
      </c>
      <c r="I21" s="361">
        <f t="shared" si="5"/>
        <v>2800</v>
      </c>
      <c r="J21" s="361">
        <f t="shared" si="5"/>
        <v>2800</v>
      </c>
      <c r="K21" s="361">
        <f t="shared" si="5"/>
        <v>3000</v>
      </c>
      <c r="L21" s="361">
        <f t="shared" si="5"/>
        <v>3600</v>
      </c>
      <c r="M21" s="361">
        <f t="shared" si="5"/>
        <v>4000</v>
      </c>
      <c r="N21" s="361">
        <f t="shared" si="5"/>
        <v>4000</v>
      </c>
      <c r="O21" s="268">
        <f>+AVERAGE(C21:N21)</f>
        <v>2216.6666666666665</v>
      </c>
      <c r="P21" s="2"/>
      <c r="T21" s="2"/>
    </row>
    <row r="22" spans="1:20" ht="14.5">
      <c r="A22" s="2"/>
      <c r="B22" s="252" t="s">
        <v>377</v>
      </c>
      <c r="C22" s="201">
        <f>+C21/C14</f>
        <v>0.3</v>
      </c>
      <c r="D22" s="201">
        <f t="shared" ref="D22:N22" si="6">+D21/D14</f>
        <v>0.4</v>
      </c>
      <c r="E22" s="201">
        <f t="shared" si="6"/>
        <v>0.4</v>
      </c>
      <c r="F22" s="201">
        <f t="shared" si="6"/>
        <v>0.2</v>
      </c>
      <c r="G22" s="201">
        <f t="shared" si="6"/>
        <v>0.46666666666666667</v>
      </c>
      <c r="H22" s="201">
        <f t="shared" si="6"/>
        <v>0.73333333333333328</v>
      </c>
      <c r="I22" s="201">
        <f t="shared" si="6"/>
        <v>0.93333333333333335</v>
      </c>
      <c r="J22" s="201">
        <f t="shared" si="6"/>
        <v>0.7</v>
      </c>
      <c r="K22" s="201">
        <f t="shared" si="6"/>
        <v>0.75</v>
      </c>
      <c r="L22" s="201">
        <f>+L21/L14</f>
        <v>0.9</v>
      </c>
      <c r="M22" s="201">
        <f>+M21/M14</f>
        <v>1</v>
      </c>
      <c r="N22" s="201">
        <f t="shared" si="6"/>
        <v>1</v>
      </c>
      <c r="O22" s="2"/>
      <c r="P22" s="2"/>
      <c r="T22" s="2"/>
    </row>
    <row r="23" spans="1:20" ht="14.5">
      <c r="A23" s="2"/>
      <c r="B23" s="252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"/>
      <c r="P23" s="2"/>
      <c r="T23" s="2"/>
    </row>
    <row r="24" spans="1:20" ht="14.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T24" s="2"/>
    </row>
    <row r="25" spans="1:20" ht="14.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T25" s="2"/>
    </row>
    <row r="26" spans="1:20" ht="14.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T26" s="2"/>
    </row>
    <row r="27" spans="1:20" ht="14.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T27" s="2"/>
    </row>
    <row r="28" spans="1:20" ht="14.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T28" s="2"/>
    </row>
    <row r="29" spans="1:20" ht="14.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T29" s="2"/>
    </row>
    <row r="30" spans="1:20" ht="14.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T30" s="2"/>
    </row>
    <row r="31" spans="1:20" ht="14.5">
      <c r="A31" s="2"/>
      <c r="B31" s="252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62"/>
      <c r="P31" s="2"/>
      <c r="T31" s="2"/>
    </row>
    <row r="32" spans="1:20" ht="14.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T32" s="2"/>
    </row>
    <row r="33" spans="1:20" ht="14.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T33" s="2"/>
    </row>
    <row r="34" spans="1:20" ht="14.5">
      <c r="A34" s="2"/>
      <c r="B34" s="2"/>
      <c r="C34" s="2"/>
      <c r="D34" s="272"/>
      <c r="E34" s="272"/>
      <c r="F34" s="272"/>
      <c r="G34" s="272"/>
      <c r="H34" s="2"/>
      <c r="I34" s="2"/>
      <c r="J34" s="2"/>
      <c r="K34" s="2"/>
      <c r="L34" s="2"/>
      <c r="M34" s="2"/>
      <c r="N34" s="2"/>
      <c r="O34" s="2"/>
      <c r="P34" s="2"/>
      <c r="T34" s="2"/>
    </row>
    <row r="35" spans="1:20" ht="14.5">
      <c r="A35" s="2"/>
      <c r="B35" s="2"/>
      <c r="C35" s="2"/>
      <c r="D35" s="272"/>
      <c r="E35" s="272"/>
      <c r="F35" s="272"/>
      <c r="G35" s="272"/>
      <c r="H35" s="2"/>
      <c r="I35" s="2"/>
      <c r="J35" s="2"/>
      <c r="K35" s="2"/>
      <c r="L35" s="2"/>
      <c r="M35" s="2"/>
      <c r="N35" s="2"/>
      <c r="O35" s="2"/>
      <c r="P35" s="2"/>
      <c r="T35" s="2"/>
    </row>
    <row r="36" spans="1:20" ht="13.5" hidden="1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T36" s="2"/>
    </row>
    <row r="37" spans="1:20" ht="14.5" hidden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T37" s="2"/>
    </row>
    <row r="38" spans="1:20" ht="14.5" hidden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T38" s="2"/>
    </row>
    <row r="39" spans="1:20" ht="14.5" hidden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T39" s="2"/>
    </row>
    <row r="40" spans="1:20" ht="14.5" hidden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T40" s="2"/>
    </row>
    <row r="41" spans="1:20" ht="14.5" hidden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T41" s="2"/>
    </row>
    <row r="42" spans="1:20" ht="14.5" hidden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T42" s="2"/>
    </row>
    <row r="43" spans="1:20" ht="14.5" hidden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T43" s="2"/>
    </row>
  </sheetData>
  <conditionalFormatting sqref="C22:N23">
    <cfRule type="iconSet" priority="1">
      <iconSet iconSet="3Flags" reverse="1">
        <cfvo type="percent" val="0"/>
        <cfvo type="num" val="0.6"/>
        <cfvo type="num" val="0.8"/>
      </iconSet>
    </cfRule>
  </conditionalFormatting>
  <pageMargins left="0.7" right="0.7" top="0.75" bottom="0.75" header="0.3" footer="0.3"/>
  <pageSetup orientation="portrait" horizontalDpi="4294967293" verticalDpi="4294967293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high="1" low="1" xr2:uid="{2940BF6A-6EDA-4061-9EA8-3BC145CB7D2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00B050"/>
          <x14:colorLow rgb="FFD00000"/>
          <x14:sparklines>
            <x14:sparkline>
              <xm:f>'Construction KPI'!C8:N8</xm:f>
              <xm:sqref>P8</xm:sqref>
            </x14:sparkline>
          </x14:sparklines>
        </x14:sparklineGroup>
        <x14:sparklineGroup type="column" displayEmptyCellsAs="gap" high="1" low="1" xr2:uid="{4D5F99B9-F80A-4A8F-8301-D72F2C9FF8EC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FF0000"/>
          <x14:colorLow rgb="FF00B050"/>
          <x14:sparklines>
            <x14:sparkline>
              <xm:f>'Construction KPI'!C9:N9</xm:f>
              <xm:sqref>P9</xm:sqref>
            </x14:sparkline>
          </x14:sparklines>
        </x14:sparklineGroup>
        <x14:sparklineGroup type="column" displayEmptyCellsAs="gap" high="1" low="1" xr2:uid="{CEBBFB56-CCCF-46C7-84E6-7BB13C4FA3B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00B050"/>
          <x14:colorLow rgb="FFD00000"/>
          <x14:sparklines>
            <x14:sparkline>
              <xm:f>'Construction KPI'!C10:N10</xm:f>
              <xm:sqref>P10</xm:sqref>
            </x14:sparkline>
          </x14:sparklines>
        </x14:sparklineGroup>
        <x14:sparklineGroup type="column" displayEmptyCellsAs="gap" high="1" low="1" xr2:uid="{DEF3697D-DA3E-470C-B827-B4B6874C0D5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FF0000"/>
          <x14:colorLow rgb="FF00B050"/>
          <x14:sparklines>
            <x14:sparkline>
              <xm:f>'Construction KPI'!C11:N11</xm:f>
              <xm:sqref>P11</xm:sqref>
            </x14:sparkline>
          </x14:sparklines>
        </x14:sparklineGroup>
        <x14:sparklineGroup displayEmptyCellsAs="gap" xr2:uid="{00373A28-641A-4BCC-AF3C-2D94E67D3D7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'Construction KPI'!C13:N13</xm:f>
              <xm:sqref>P13</xm:sqref>
            </x14:sparkline>
          </x14:sparklines>
        </x14:sparklineGroup>
        <x14:sparklineGroup displayEmptyCellsAs="gap" xr2:uid="{4591C219-55D9-4210-BB00-1B0AD3A4B1E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'Construction KPI'!C14:N14</xm:f>
              <xm:sqref>P14</xm:sqref>
            </x14:sparkline>
          </x14:sparklines>
        </x14:sparklineGroup>
        <x14:sparklineGroup displayEmptyCellsAs="gap" xr2:uid="{76FD4AFA-04D6-4325-8807-57B9DF94266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'Construction KPI'!C16:N16</xm:f>
              <xm:sqref>P16</xm:sqref>
            </x14:sparkline>
          </x14:sparklines>
        </x14:sparklineGroup>
        <x14:sparklineGroup displayEmptyCellsAs="gap" xr2:uid="{2532E2E8-8681-41C2-85A0-DE813C9EF6C4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'Construction KPI'!C17:N17</xm:f>
              <xm:sqref>P17</xm:sqref>
            </x14:sparkline>
          </x14:sparklines>
        </x14:sparklineGroup>
        <x14:sparklineGroup displayEmptyCellsAs="gap" xr2:uid="{D8CE4437-B941-4542-A09C-C115611A8FCD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'Construction KPI'!C18:N18</xm:f>
              <xm:sqref>P18</xm:sqref>
            </x14:sparkline>
          </x14:sparklines>
        </x14:sparklineGroup>
        <x14:sparklineGroup displayEmptyCellsAs="gap" xr2:uid="{10CE2B48-3D49-4026-918C-AF20FE0A41E4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'Construction KPI'!C19:N19</xm:f>
              <xm:sqref>P19</xm:sqref>
            </x14:sparkline>
          </x14:sparklines>
        </x14:sparklineGroup>
        <x14:sparklineGroup displayEmptyCellsAs="gap" xr2:uid="{8B9D30ED-C127-4047-A662-424A17EE5F2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'Construction KPI'!C20:N20</xm:f>
              <xm:sqref>P20</xm:sqref>
            </x14:sparkline>
          </x14:sparklines>
        </x14:sparklineGroup>
        <x14:sparklineGroup displayEmptyCellsAs="gap" xr2:uid="{9148F716-8611-417A-AE9C-A5CE38AD699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'Construction KPI'!C21:N21</xm:f>
              <xm:sqref>P21</xm:sqref>
            </x14:sparkline>
          </x14:sparklines>
        </x14:sparklineGroup>
        <x14:sparklineGroup displayEmptyCellsAs="gap" xr2:uid="{0A1C59CB-433B-4F4E-A774-27BE0E12A3F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'Construction KPI'!C22:N22</xm:f>
              <xm:sqref>P22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6E73E-9D67-48C3-8607-CDDDAA8706EF}">
  <sheetPr codeName="Sheet10">
    <tabColor theme="4"/>
  </sheetPr>
  <dimension ref="A1:AE47"/>
  <sheetViews>
    <sheetView showGridLines="0" zoomScale="110" zoomScaleNormal="110" workbookViewId="0">
      <selection activeCell="F38" sqref="F38"/>
    </sheetView>
  </sheetViews>
  <sheetFormatPr defaultColWidth="0" defaultRowHeight="15" customHeight="1" zeroHeight="1"/>
  <cols>
    <col min="1" max="1" width="2.1796875" customWidth="1"/>
    <col min="2" max="2" width="21.81640625" customWidth="1"/>
    <col min="3" max="3" width="11.81640625" customWidth="1"/>
    <col min="4" max="15" width="8.81640625" customWidth="1"/>
    <col min="16" max="16" width="2.7265625" customWidth="1"/>
    <col min="17" max="17" width="19.1796875" hidden="1" customWidth="1"/>
    <col min="18" max="29" width="10" hidden="1" customWidth="1"/>
    <col min="30" max="31" width="4" hidden="1" customWidth="1"/>
    <col min="32" max="48" width="8.81640625" hidden="1" customWidth="1"/>
    <col min="49" max="16384" width="8.81640625" hidden="1"/>
  </cols>
  <sheetData>
    <row r="1" spans="1:17" ht="17.5" customHeight="1" thickBot="1">
      <c r="A1" s="2"/>
      <c r="B1" s="2"/>
      <c r="P1" s="2"/>
    </row>
    <row r="2" spans="1:17" ht="19" thickBot="1">
      <c r="A2" s="2"/>
      <c r="B2" s="2"/>
      <c r="F2" s="373" t="s">
        <v>0</v>
      </c>
      <c r="P2" s="2"/>
    </row>
    <row r="3" spans="1:17" ht="19" thickBot="1">
      <c r="A3" s="2"/>
      <c r="B3" s="2"/>
      <c r="C3" s="2"/>
      <c r="D3" s="2"/>
      <c r="E3" s="2"/>
      <c r="F3" s="379">
        <v>2017</v>
      </c>
      <c r="G3" s="2"/>
      <c r="H3" s="2"/>
      <c r="I3" s="2"/>
      <c r="J3" s="2"/>
      <c r="K3" s="2"/>
      <c r="L3" s="2"/>
      <c r="M3" s="2"/>
      <c r="N3" s="2"/>
      <c r="O3" s="2"/>
      <c r="P3" s="2"/>
    </row>
    <row r="4" spans="1:17" ht="14.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7" ht="14.5">
      <c r="A5" s="92"/>
      <c r="D5" s="93" t="s">
        <v>39</v>
      </c>
      <c r="E5" s="93" t="s">
        <v>40</v>
      </c>
      <c r="F5" s="93" t="s">
        <v>41</v>
      </c>
      <c r="G5" s="93" t="s">
        <v>42</v>
      </c>
      <c r="H5" s="93" t="s">
        <v>43</v>
      </c>
      <c r="I5" s="93" t="s">
        <v>44</v>
      </c>
      <c r="J5" s="93" t="s">
        <v>45</v>
      </c>
      <c r="K5" s="93" t="s">
        <v>46</v>
      </c>
      <c r="L5" s="93" t="s">
        <v>47</v>
      </c>
      <c r="M5" s="93" t="s">
        <v>48</v>
      </c>
      <c r="N5" s="93" t="s">
        <v>49</v>
      </c>
      <c r="O5" s="93" t="s">
        <v>50</v>
      </c>
      <c r="P5" s="93"/>
    </row>
    <row r="6" spans="1:17" ht="14.5">
      <c r="A6" s="2"/>
      <c r="C6" s="3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</row>
    <row r="7" spans="1:17" ht="14.5">
      <c r="A7" s="2"/>
      <c r="B7" s="2"/>
      <c r="C7" s="3"/>
      <c r="D7" s="44">
        <f>+D8-C8</f>
        <v>-0.18036646264377243</v>
      </c>
      <c r="E7" s="44">
        <f>+E8-D8</f>
        <v>5.9396656520021018E-3</v>
      </c>
      <c r="F7" s="44">
        <f t="shared" ref="F7:O7" si="0">+F8-E8</f>
        <v>1.1899880267509433E-2</v>
      </c>
      <c r="G7" s="44">
        <f t="shared" si="0"/>
        <v>8.7201839493444844E-3</v>
      </c>
      <c r="H7" s="44">
        <f t="shared" si="0"/>
        <v>5.8216529066905665E-3</v>
      </c>
      <c r="I7" s="44">
        <f t="shared" si="0"/>
        <v>1.4469938064858523E-2</v>
      </c>
      <c r="J7" s="44">
        <f t="shared" si="0"/>
        <v>1.1646652313823891E-2</v>
      </c>
      <c r="K7" s="44">
        <f t="shared" si="0"/>
        <v>1.2032105925322112E-2</v>
      </c>
      <c r="L7" s="44">
        <f t="shared" si="0"/>
        <v>6.9895927386705026E-3</v>
      </c>
      <c r="M7" s="44">
        <f t="shared" si="0"/>
        <v>5.1073326554189613E-3</v>
      </c>
      <c r="N7" s="44">
        <f t="shared" si="0"/>
        <v>2.0368541549165009E-3</v>
      </c>
      <c r="O7" s="44">
        <f t="shared" si="0"/>
        <v>-2.1031259335700936E-2</v>
      </c>
      <c r="P7" s="44"/>
    </row>
    <row r="8" spans="1:17" ht="14.5">
      <c r="A8" s="2"/>
      <c r="B8" s="45" t="s">
        <v>51</v>
      </c>
      <c r="C8" s="2">
        <v>1.6</v>
      </c>
      <c r="D8" s="94">
        <f>D17/D18</f>
        <v>1.4196335373562277</v>
      </c>
      <c r="E8" s="94">
        <f t="shared" ref="E8:O8" si="1">E17/E18</f>
        <v>1.4255732030082298</v>
      </c>
      <c r="F8" s="94">
        <f t="shared" si="1"/>
        <v>1.4374730832757392</v>
      </c>
      <c r="G8" s="94">
        <f t="shared" si="1"/>
        <v>1.4461932672250837</v>
      </c>
      <c r="H8" s="94">
        <f t="shared" si="1"/>
        <v>1.4520149201317742</v>
      </c>
      <c r="I8" s="94">
        <f t="shared" si="1"/>
        <v>1.4664848581966328</v>
      </c>
      <c r="J8" s="94">
        <f t="shared" si="1"/>
        <v>1.4781315105104567</v>
      </c>
      <c r="K8" s="94">
        <f t="shared" si="1"/>
        <v>1.4901636164357788</v>
      </c>
      <c r="L8" s="94">
        <f t="shared" si="1"/>
        <v>1.4971532091744493</v>
      </c>
      <c r="M8" s="94">
        <f t="shared" si="1"/>
        <v>1.5022605418298682</v>
      </c>
      <c r="N8" s="94">
        <f t="shared" si="1"/>
        <v>1.5042973959847847</v>
      </c>
      <c r="O8" s="94">
        <f t="shared" si="1"/>
        <v>1.4832661366490838</v>
      </c>
      <c r="P8" s="94"/>
    </row>
    <row r="9" spans="1:17" ht="14.5">
      <c r="A9" s="2"/>
      <c r="B9" s="95" t="s">
        <v>52</v>
      </c>
      <c r="C9" s="2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6"/>
    </row>
    <row r="10" spans="1:17" ht="14.5">
      <c r="A10" s="2"/>
      <c r="B10" s="45"/>
      <c r="C10" s="2"/>
      <c r="D10" s="44">
        <f>+D11-C11</f>
        <v>0.22594456501880145</v>
      </c>
      <c r="E10" s="44">
        <f>+E11-D11</f>
        <v>-6.5143669010359062E-4</v>
      </c>
      <c r="F10" s="44">
        <f>+F11-E11</f>
        <v>5.906020101142273E-3</v>
      </c>
      <c r="G10" s="44">
        <f>+G11-F11</f>
        <v>3.8893419580054989E-3</v>
      </c>
      <c r="H10" s="44">
        <f>+H11-G11</f>
        <v>-8.2631684325651378E-5</v>
      </c>
      <c r="I10" s="44">
        <f t="shared" ref="I10:O10" si="2">+I11-H11</f>
        <v>9.1441791662441041E-3</v>
      </c>
      <c r="J10" s="44">
        <f t="shared" si="2"/>
        <v>7.1246123579458143E-3</v>
      </c>
      <c r="K10" s="44">
        <f t="shared" si="2"/>
        <v>7.6855969554878723E-3</v>
      </c>
      <c r="L10" s="44">
        <f t="shared" si="2"/>
        <v>3.131153013616661E-3</v>
      </c>
      <c r="M10" s="44">
        <f t="shared" si="2"/>
        <v>1.5209767343642433E-3</v>
      </c>
      <c r="N10" s="44">
        <f t="shared" si="2"/>
        <v>-6.0638327838047346E-3</v>
      </c>
      <c r="O10" s="44">
        <f t="shared" si="2"/>
        <v>-2.1723360111536749E-2</v>
      </c>
      <c r="P10" s="44"/>
    </row>
    <row r="11" spans="1:17" ht="14.5">
      <c r="A11" s="2"/>
      <c r="B11" s="45" t="s">
        <v>53</v>
      </c>
      <c r="C11" s="2">
        <v>1.1000000000000001</v>
      </c>
      <c r="D11" s="38">
        <f>(D17-D15)/D18</f>
        <v>1.3259445650188015</v>
      </c>
      <c r="E11" s="38">
        <f t="shared" ref="E11:O11" si="3">(E17-E15)/E18</f>
        <v>1.3252931283286979</v>
      </c>
      <c r="F11" s="38">
        <f t="shared" si="3"/>
        <v>1.3311991484298402</v>
      </c>
      <c r="G11" s="38">
        <f t="shared" si="3"/>
        <v>1.3350884903878457</v>
      </c>
      <c r="H11" s="38">
        <f t="shared" si="3"/>
        <v>1.3350058587035201</v>
      </c>
      <c r="I11" s="38">
        <f t="shared" si="3"/>
        <v>1.3441500378697642</v>
      </c>
      <c r="J11" s="38">
        <f t="shared" si="3"/>
        <v>1.35127465022771</v>
      </c>
      <c r="K11" s="38">
        <f t="shared" si="3"/>
        <v>1.3589602471831979</v>
      </c>
      <c r="L11" s="38">
        <f t="shared" si="3"/>
        <v>1.3620914001968145</v>
      </c>
      <c r="M11" s="38">
        <f t="shared" si="3"/>
        <v>1.3636123769311788</v>
      </c>
      <c r="N11" s="38">
        <f t="shared" si="3"/>
        <v>1.357548544147374</v>
      </c>
      <c r="O11" s="38">
        <f t="shared" si="3"/>
        <v>1.3358251840358373</v>
      </c>
      <c r="P11" s="38"/>
    </row>
    <row r="12" spans="1:17" ht="14.5">
      <c r="A12" s="2"/>
      <c r="B12" s="95" t="s">
        <v>54</v>
      </c>
      <c r="C12" s="2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</row>
    <row r="13" spans="1:17" ht="14.5">
      <c r="A13" s="2"/>
      <c r="B13" s="95"/>
      <c r="C13" s="2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</row>
    <row r="14" spans="1:17" ht="14.5">
      <c r="A14" s="2"/>
      <c r="B14" s="97" t="s">
        <v>55</v>
      </c>
      <c r="C14" s="98" t="s">
        <v>56</v>
      </c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2"/>
    </row>
    <row r="15" spans="1:17" ht="14.5">
      <c r="A15" s="2"/>
      <c r="B15" s="3" t="s">
        <v>57</v>
      </c>
      <c r="C15" s="99" t="e">
        <f>+#REF!-(0.15*#REF!)</f>
        <v>#REF!</v>
      </c>
      <c r="D15" s="100">
        <v>91.965764269999994</v>
      </c>
      <c r="E15" s="100">
        <v>98.965075830000004</v>
      </c>
      <c r="F15" s="100">
        <v>105.68693675</v>
      </c>
      <c r="G15" s="100">
        <v>112.01543790000001</v>
      </c>
      <c r="H15" s="100">
        <v>118.90141239</v>
      </c>
      <c r="I15" s="100">
        <v>125.63007659</v>
      </c>
      <c r="J15" s="100">
        <v>132.26492987</v>
      </c>
      <c r="K15" s="100">
        <v>138.72834663999998</v>
      </c>
      <c r="L15" s="100">
        <v>145.30049775999998</v>
      </c>
      <c r="M15" s="100">
        <v>151.64866007000001</v>
      </c>
      <c r="N15" s="100">
        <v>163.82879982</v>
      </c>
      <c r="O15" s="100">
        <v>170.49817200000001</v>
      </c>
      <c r="P15" s="100"/>
      <c r="Q15" s="101"/>
    </row>
    <row r="16" spans="1:17" ht="14.5">
      <c r="A16" s="2"/>
      <c r="B16" s="3" t="s">
        <v>58</v>
      </c>
      <c r="D16" s="102">
        <v>1301.55665346</v>
      </c>
      <c r="E16" s="100">
        <v>1307.9142128800002</v>
      </c>
      <c r="F16" s="100">
        <v>1323.8463448800001</v>
      </c>
      <c r="G16" s="100">
        <v>1346.0314321600001</v>
      </c>
      <c r="H16" s="100">
        <v>1356.596491</v>
      </c>
      <c r="I16" s="100">
        <v>1380.35656369</v>
      </c>
      <c r="J16" s="100">
        <v>1408.88121028</v>
      </c>
      <c r="K16" s="100">
        <v>1436.90142498</v>
      </c>
      <c r="L16" s="100">
        <v>1465.3480502100001</v>
      </c>
      <c r="M16" s="100">
        <v>1491.47296661</v>
      </c>
      <c r="N16" s="100">
        <v>1515.5522234100001</v>
      </c>
      <c r="O16" s="100">
        <v>1544.7251794900001</v>
      </c>
      <c r="P16" s="100"/>
      <c r="Q16" s="101"/>
    </row>
    <row r="17" spans="1:29" ht="14.5">
      <c r="A17" s="2"/>
      <c r="B17" s="45" t="s">
        <v>59</v>
      </c>
      <c r="C17" s="2"/>
      <c r="D17" s="102">
        <v>1393.5224177299999</v>
      </c>
      <c r="E17" s="102">
        <v>1406.8792887100001</v>
      </c>
      <c r="F17" s="102">
        <v>1429.5332816300001</v>
      </c>
      <c r="G17" s="102">
        <v>1458.0468700600002</v>
      </c>
      <c r="H17" s="102">
        <v>1475.4979033899999</v>
      </c>
      <c r="I17" s="102">
        <v>1505.9866402800001</v>
      </c>
      <c r="J17" s="102">
        <v>1541.1461401500001</v>
      </c>
      <c r="K17" s="102">
        <v>1575.6297716199999</v>
      </c>
      <c r="L17" s="102">
        <v>1610.64854797</v>
      </c>
      <c r="M17" s="102">
        <v>1643.12162668</v>
      </c>
      <c r="N17" s="102">
        <v>1679.3810232300002</v>
      </c>
      <c r="O17" s="102">
        <v>1715.2233514900001</v>
      </c>
      <c r="P17" s="103"/>
      <c r="Q17" s="101"/>
    </row>
    <row r="18" spans="1:29" ht="14.5">
      <c r="A18" s="2"/>
      <c r="B18" s="45" t="s">
        <v>60</v>
      </c>
      <c r="C18" s="2"/>
      <c r="D18" s="102">
        <v>981.60714089999999</v>
      </c>
      <c r="E18" s="100">
        <v>986.88673842999992</v>
      </c>
      <c r="F18" s="100">
        <v>994.47655629999997</v>
      </c>
      <c r="G18" s="100">
        <v>1008.1964168300001</v>
      </c>
      <c r="H18" s="100">
        <v>1016.1726873</v>
      </c>
      <c r="I18" s="100">
        <v>1026.9363722799999</v>
      </c>
      <c r="J18" s="100">
        <v>1042.63127414</v>
      </c>
      <c r="K18" s="100">
        <v>1057.3535377200001</v>
      </c>
      <c r="L18" s="100">
        <v>1075.8074311300002</v>
      </c>
      <c r="M18" s="100">
        <v>1093.7660817999999</v>
      </c>
      <c r="N18" s="100">
        <v>1116.3889718299999</v>
      </c>
      <c r="O18" s="100">
        <v>1156.3827347700001</v>
      </c>
      <c r="P18" s="103"/>
      <c r="R18" s="104"/>
    </row>
    <row r="19" spans="1:29" ht="14.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29" ht="14.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29" ht="14.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399" t="s">
        <v>61</v>
      </c>
      <c r="M21" s="399"/>
      <c r="N21" s="399"/>
      <c r="O21" s="2"/>
      <c r="P21" s="2"/>
      <c r="Q21" s="105"/>
      <c r="S21" s="106"/>
      <c r="T21" s="106"/>
      <c r="U21" s="106"/>
      <c r="V21" s="106"/>
      <c r="W21" s="106"/>
      <c r="X21" s="106"/>
      <c r="Y21" s="106"/>
      <c r="Z21" s="106"/>
      <c r="AA21" s="102"/>
      <c r="AB21" s="102"/>
      <c r="AC21" s="102"/>
    </row>
    <row r="22" spans="1:29" ht="14.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400" t="s">
        <v>62</v>
      </c>
      <c r="M22" s="401">
        <f>O8-$C$8</f>
        <v>-0.11673386335091629</v>
      </c>
      <c r="N22" s="401">
        <f>+M22</f>
        <v>-0.11673386335091629</v>
      </c>
      <c r="O22" s="2"/>
      <c r="P22" s="2"/>
      <c r="Q22" s="107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</row>
    <row r="23" spans="1:29" ht="14.5">
      <c r="A23" s="2"/>
      <c r="B23" s="3"/>
      <c r="C23" s="2"/>
      <c r="D23" s="100"/>
      <c r="E23" s="100"/>
      <c r="F23" s="100"/>
      <c r="G23" s="100"/>
      <c r="H23" s="100"/>
      <c r="I23" s="100"/>
      <c r="J23" s="100"/>
      <c r="K23" s="100"/>
      <c r="L23" s="400"/>
      <c r="M23" s="401"/>
      <c r="N23" s="401"/>
      <c r="O23" s="100"/>
      <c r="P23" s="100"/>
      <c r="Q23" s="109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</row>
    <row r="24" spans="1:29" ht="14.5">
      <c r="A24" s="2"/>
      <c r="B24" s="3"/>
      <c r="C24" s="2"/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09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</row>
    <row r="25" spans="1:29" ht="14.5">
      <c r="A25" s="2"/>
      <c r="B25" s="3"/>
      <c r="C25" s="2"/>
      <c r="D25" s="100"/>
      <c r="E25" s="100"/>
      <c r="F25" s="100"/>
      <c r="G25" s="100"/>
      <c r="H25" s="100"/>
      <c r="I25" s="100"/>
      <c r="J25" s="100"/>
      <c r="K25" s="100"/>
      <c r="L25" s="400" t="s">
        <v>62</v>
      </c>
      <c r="M25" s="401">
        <f>O11-$C$11</f>
        <v>0.23582518403583719</v>
      </c>
      <c r="N25" s="401">
        <f>+M25</f>
        <v>0.23582518403583719</v>
      </c>
      <c r="O25" s="100"/>
      <c r="P25" s="100"/>
      <c r="Q25" s="109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</row>
    <row r="26" spans="1:29" ht="14.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400"/>
      <c r="M26" s="401"/>
      <c r="N26" s="401"/>
      <c r="O26" s="2"/>
      <c r="P26" s="2"/>
      <c r="Q26" s="109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</row>
    <row r="27" spans="1:29" ht="14.5">
      <c r="A27" s="2"/>
      <c r="B27" s="113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107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</row>
    <row r="28" spans="1:29" ht="14.5">
      <c r="A28" s="2"/>
      <c r="B28" s="3"/>
      <c r="C28" s="2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9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</row>
    <row r="29" spans="1:29" ht="14.5">
      <c r="A29" s="2"/>
      <c r="B29" s="3"/>
      <c r="C29" s="2"/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7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</row>
    <row r="30" spans="1:29" ht="14.5">
      <c r="A30" s="2"/>
      <c r="B30" s="3"/>
      <c r="C30" s="2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9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</row>
    <row r="31" spans="1:29" ht="14.5">
      <c r="A31" s="2"/>
      <c r="B31" s="3"/>
      <c r="C31" s="2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9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</row>
    <row r="32" spans="1:29" ht="13.9" customHeight="1">
      <c r="A32" s="2"/>
      <c r="B32" s="3"/>
      <c r="C32" s="2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7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</row>
    <row r="33" spans="2:29" ht="14.5" hidden="1">
      <c r="B33" s="5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5"/>
    </row>
    <row r="35" spans="2:29" ht="14.5" hidden="1">
      <c r="T35" s="1"/>
    </row>
    <row r="36" spans="2:29" ht="14.5" hidden="1">
      <c r="D36" s="116"/>
      <c r="U36" s="104"/>
      <c r="V36" s="104"/>
      <c r="W36" s="104"/>
      <c r="X36" s="104"/>
      <c r="Y36" s="104"/>
      <c r="Z36" s="104"/>
      <c r="AA36" s="104"/>
      <c r="AB36" s="104"/>
      <c r="AC36" s="104"/>
    </row>
    <row r="37" spans="2:29" ht="15" customHeight="1"/>
    <row r="38" spans="2:29" ht="15" customHeight="1"/>
    <row r="39" spans="2:29" ht="15" customHeight="1"/>
    <row r="40" spans="2:29" ht="15" customHeight="1"/>
    <row r="41" spans="2:29" ht="15" customHeight="1"/>
    <row r="42" spans="2:29" ht="15" customHeight="1"/>
    <row r="43" spans="2:29" ht="15" customHeight="1"/>
    <row r="44" spans="2:29" ht="15" customHeight="1"/>
    <row r="45" spans="2:29" ht="15" customHeight="1"/>
    <row r="46" spans="2:29" ht="15" customHeight="1"/>
    <row r="47" spans="2:29" ht="15" customHeight="1"/>
  </sheetData>
  <mergeCells count="7">
    <mergeCell ref="L21:N21"/>
    <mergeCell ref="L22:L23"/>
    <mergeCell ref="M22:M23"/>
    <mergeCell ref="N22:N23"/>
    <mergeCell ref="L25:L26"/>
    <mergeCell ref="M25:M26"/>
    <mergeCell ref="N25:N26"/>
  </mergeCells>
  <dataValidations count="6">
    <dataValidation type="list" allowBlank="1" showInputMessage="1" sqref="S21:Z21 R22:AC22" xr:uid="{D45F0FCE-512F-468A-88AC-62C5B080586E}">
      <formula1>"A,B"</formula1>
    </dataValidation>
    <dataValidation type="list" allowBlank="1" showInputMessage="1" sqref="R23:AC23" xr:uid="{A598EAF0-26D6-42F3-A4F9-5FDA8954F819}">
      <formula1>"USD,GBP,AUS"</formula1>
    </dataValidation>
    <dataValidation type="list" allowBlank="1" showInputMessage="1" sqref="R28:AC28 R25:AC25" xr:uid="{68CC6878-D93E-4D4F-8A19-CFBDCC5C1363}">
      <formula1>"PER,QTR,DQTR,YTD,LTD,RANGE"</formula1>
    </dataValidation>
    <dataValidation type="list" allowBlank="1" showInputMessage="1" sqref="R29:AC29 R26:AC26" xr:uid="{279D07CD-9624-47DA-92B2-05323DF2B3B5}">
      <formula1>"0,1,2,3,4,5,6,7,8,9,10,11,12,13,14,15,16,1.6,7.12"</formula1>
    </dataValidation>
    <dataValidation type="list" allowBlank="1" showInputMessage="1" sqref="R24:AC24" xr:uid="{9381945E-7FC6-44D6-AAD3-C786BA456C3D}">
      <formula1>"2010,2011,2012,2013,2014,2015,2016,2017,2018,2019,2020,2021,2022,2023,2024,2025,2026,2027,2028,2029,2030"</formula1>
    </dataValidation>
    <dataValidation type="list" allowBlank="1" showInputMessage="1" showErrorMessage="1" sqref="F3" xr:uid="{9CC66523-3AEB-4A9B-A351-8FACBF413418}">
      <formula1>"2017,2018,2019"</formula1>
    </dataValidation>
  </dataValidations>
  <pageMargins left="0.7" right="0.7" top="0.75" bottom="0.75" header="0.3" footer="0.3"/>
  <pageSetup orientation="portrait" horizontalDpi="300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BFB836AE-5480-4DC9-BAC5-2F0F3459EAFF}">
            <x14:iconSet iconSet="3Arrows" showValue="0" custom="1">
              <x14:cfvo type="percent">
                <xm:f>0</xm:f>
              </x14:cfvo>
              <x14:cfvo type="percent">
                <xm:f>FALSE</xm:f>
              </x14:cfvo>
              <x14:cfvo type="formula">
                <xm:f>TRUE</xm:f>
              </x14:cfvo>
              <x14:cfIcon iconSet="3Arrows" iconId="0"/>
              <x14:cfIcon iconSet="3Arrows" iconId="0"/>
              <x14:cfIcon iconSet="3Arrows" iconId="2"/>
            </x14:iconSet>
          </x14:cfRule>
          <xm:sqref>E6</xm:sqref>
        </x14:conditionalFormatting>
        <x14:conditionalFormatting xmlns:xm="http://schemas.microsoft.com/office/excel/2006/main">
          <x14:cfRule type="iconSet" priority="5" id="{B83B8B08-0B62-49CF-9EC9-BBC4D26AEBD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D10</xm:sqref>
        </x14:conditionalFormatting>
        <x14:conditionalFormatting xmlns:xm="http://schemas.microsoft.com/office/excel/2006/main">
          <x14:cfRule type="iconSet" priority="4" id="{9F1A72B4-38E1-46B0-B646-F0FA7580C6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D7</xm:sqref>
        </x14:conditionalFormatting>
        <x14:conditionalFormatting xmlns:xm="http://schemas.microsoft.com/office/excel/2006/main">
          <x14:cfRule type="iconSet" priority="3" id="{F0791090-2087-4AA5-A276-54995C1B30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N22:N23</xm:sqref>
        </x14:conditionalFormatting>
        <x14:conditionalFormatting xmlns:xm="http://schemas.microsoft.com/office/excel/2006/main">
          <x14:cfRule type="iconSet" priority="2" id="{800F6721-0316-400D-9176-97CA378D369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N25:N26</xm:sqref>
        </x14:conditionalFormatting>
        <x14:conditionalFormatting xmlns:xm="http://schemas.microsoft.com/office/excel/2006/main">
          <x14:cfRule type="iconSet" priority="7" id="{720472D6-F538-436B-84F5-BF276FAB870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E7:P7</xm:sqref>
        </x14:conditionalFormatting>
        <x14:conditionalFormatting xmlns:xm="http://schemas.microsoft.com/office/excel/2006/main">
          <x14:cfRule type="iconSet" priority="8" id="{BB098120-7737-4359-A98D-437E1D2D4EC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E10:P10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51DCA-8F92-4392-9B8E-F5B8E9E32EC4}">
  <sheetPr codeName="Sheet14">
    <tabColor theme="4"/>
  </sheetPr>
  <dimension ref="A1:AV51"/>
  <sheetViews>
    <sheetView showGridLines="0" zoomScale="120" zoomScaleNormal="120" workbookViewId="0">
      <selection activeCell="L3" sqref="L3"/>
    </sheetView>
  </sheetViews>
  <sheetFormatPr defaultColWidth="8.7265625" defaultRowHeight="15" customHeight="1" zeroHeight="1"/>
  <cols>
    <col min="1" max="1" width="1.7265625" style="117" customWidth="1"/>
    <col min="2" max="2" width="31" style="117" bestFit="1" customWidth="1"/>
    <col min="3" max="3" width="8.81640625" style="117" customWidth="1"/>
    <col min="4" max="4" width="9.1796875" style="117" bestFit="1" customWidth="1"/>
    <col min="5" max="6" width="8.26953125" style="117" bestFit="1" customWidth="1"/>
    <col min="7" max="7" width="9.453125" style="117" bestFit="1" customWidth="1"/>
    <col min="8" max="9" width="8.26953125" style="117" bestFit="1" customWidth="1"/>
    <col min="10" max="10" width="8" style="117" customWidth="1"/>
    <col min="11" max="11" width="8.7265625" style="117" bestFit="1" customWidth="1"/>
    <col min="12" max="12" width="9.453125" style="117" bestFit="1" customWidth="1"/>
    <col min="13" max="15" width="8.7265625" style="117" bestFit="1" customWidth="1"/>
    <col min="16" max="16" width="2.81640625" style="117" customWidth="1"/>
    <col min="17" max="17" width="1.7265625" style="117" customWidth="1"/>
    <col min="18" max="18" width="11.81640625" style="117" customWidth="1"/>
    <col min="19" max="19" width="12.1796875" style="117" customWidth="1"/>
    <col min="20" max="20" width="11.54296875" style="117" customWidth="1"/>
    <col min="21" max="21" width="11.26953125" style="117" customWidth="1"/>
    <col min="22" max="22" width="1.7265625" style="117" customWidth="1"/>
    <col min="23" max="23" width="2.7265625" style="117" customWidth="1"/>
    <col min="24" max="25" width="8.7265625" style="117" hidden="1" customWidth="1"/>
    <col min="26" max="26" width="23.54296875" style="117" hidden="1" customWidth="1"/>
    <col min="27" max="39" width="14.1796875" style="117" hidden="1" customWidth="1"/>
    <col min="40" max="48" width="8.7265625" style="117" hidden="1" customWidth="1"/>
    <col min="49" max="16384" width="8.7265625" style="117"/>
  </cols>
  <sheetData>
    <row r="1" spans="1:38" ht="14.5">
      <c r="A1" s="118"/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</row>
    <row r="2" spans="1:38" thickBot="1">
      <c r="A2" s="118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</row>
    <row r="3" spans="1:38" ht="19" thickBot="1">
      <c r="A3" s="118"/>
      <c r="B3" s="118"/>
      <c r="C3" s="118"/>
      <c r="F3" s="373" t="s">
        <v>0</v>
      </c>
      <c r="G3" s="119"/>
      <c r="H3" s="119"/>
      <c r="I3" s="119"/>
      <c r="J3" s="119"/>
      <c r="K3" s="119"/>
      <c r="L3" s="119"/>
      <c r="M3" s="119"/>
      <c r="N3" s="119"/>
      <c r="O3" s="119"/>
      <c r="P3" s="118"/>
      <c r="Q3" s="118"/>
      <c r="R3" s="118"/>
      <c r="S3" s="118"/>
      <c r="T3" s="118"/>
      <c r="U3" s="118"/>
      <c r="V3" s="118"/>
      <c r="W3" s="118"/>
    </row>
    <row r="4" spans="1:38" ht="19" thickBot="1">
      <c r="A4" s="118"/>
      <c r="B4" s="118"/>
      <c r="C4" s="118"/>
      <c r="F4" s="372">
        <v>2018</v>
      </c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</row>
    <row r="5" spans="1:38" ht="14.5">
      <c r="A5" s="118"/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20"/>
      <c r="R5" s="120"/>
      <c r="S5" s="120"/>
      <c r="T5" s="120"/>
      <c r="U5" s="120"/>
      <c r="V5" s="120"/>
      <c r="W5" s="118"/>
    </row>
    <row r="6" spans="1:38" s="125" customFormat="1" ht="21">
      <c r="A6" s="121"/>
      <c r="B6" s="122" t="s">
        <v>63</v>
      </c>
      <c r="C6" s="123" t="s">
        <v>64</v>
      </c>
      <c r="D6" s="123" t="s">
        <v>39</v>
      </c>
      <c r="E6" s="123" t="s">
        <v>40</v>
      </c>
      <c r="F6" s="123" t="s">
        <v>41</v>
      </c>
      <c r="G6" s="123" t="s">
        <v>42</v>
      </c>
      <c r="H6" s="123" t="s">
        <v>43</v>
      </c>
      <c r="I6" s="123" t="s">
        <v>44</v>
      </c>
      <c r="J6" s="123" t="s">
        <v>45</v>
      </c>
      <c r="K6" s="123" t="s">
        <v>46</v>
      </c>
      <c r="L6" s="123" t="s">
        <v>47</v>
      </c>
      <c r="M6" s="123" t="s">
        <v>48</v>
      </c>
      <c r="N6" s="123" t="s">
        <v>49</v>
      </c>
      <c r="O6" s="123" t="s">
        <v>50</v>
      </c>
      <c r="P6" s="123"/>
      <c r="Q6" s="124"/>
      <c r="R6" s="402" t="s">
        <v>65</v>
      </c>
      <c r="S6" s="402"/>
      <c r="T6" s="402"/>
      <c r="U6" s="402"/>
      <c r="V6" s="120"/>
      <c r="W6" s="121"/>
    </row>
    <row r="7" spans="1:38" ht="14.5">
      <c r="A7" s="118"/>
      <c r="B7" s="126" t="s">
        <v>16</v>
      </c>
      <c r="C7" s="127">
        <v>23564</v>
      </c>
      <c r="D7" s="127">
        <v>27561.372660000001</v>
      </c>
      <c r="E7" s="127">
        <v>8610.9429299999993</v>
      </c>
      <c r="F7" s="127">
        <v>8196.7139100000004</v>
      </c>
      <c r="G7" s="127">
        <v>7701.5843399999994</v>
      </c>
      <c r="H7" s="127">
        <v>23195.36795</v>
      </c>
      <c r="I7" s="127">
        <v>26570.428600000003</v>
      </c>
      <c r="J7" s="127">
        <v>29051.848910000001</v>
      </c>
      <c r="K7" s="127">
        <v>27388.24511</v>
      </c>
      <c r="L7" s="127">
        <v>26530.64371</v>
      </c>
      <c r="M7" s="127">
        <v>25366.274420000002</v>
      </c>
      <c r="N7" s="127">
        <v>25303.355179999999</v>
      </c>
      <c r="O7" s="127">
        <v>31942.586600000002</v>
      </c>
      <c r="P7" s="128"/>
      <c r="Q7" s="120"/>
      <c r="R7" s="120"/>
      <c r="S7" s="120"/>
      <c r="T7" s="120"/>
      <c r="U7" s="120"/>
      <c r="V7" s="120"/>
      <c r="W7" s="118"/>
    </row>
    <row r="8" spans="1:38" ht="14.5">
      <c r="A8" s="118"/>
      <c r="B8" s="126" t="s">
        <v>23</v>
      </c>
      <c r="C8" s="127">
        <v>15426</v>
      </c>
      <c r="D8" s="127">
        <v>16206.331769999999</v>
      </c>
      <c r="E8" s="127">
        <v>2428.3761500000001</v>
      </c>
      <c r="F8" s="127">
        <v>804.10279000000003</v>
      </c>
      <c r="G8" s="127">
        <v>2289.3362000000002</v>
      </c>
      <c r="H8" s="127">
        <v>13559.585710000001</v>
      </c>
      <c r="I8" s="127">
        <v>16211.987859999999</v>
      </c>
      <c r="J8" s="127">
        <v>14989.24747</v>
      </c>
      <c r="K8" s="127">
        <v>17134.56165</v>
      </c>
      <c r="L8" s="127">
        <v>15082.165449999999</v>
      </c>
      <c r="M8" s="127">
        <v>15435.018840000001</v>
      </c>
      <c r="N8" s="127">
        <v>15526.453130000002</v>
      </c>
      <c r="O8" s="127">
        <v>20415.9506</v>
      </c>
      <c r="P8" s="128"/>
      <c r="Q8" s="120"/>
      <c r="R8" s="403" t="s">
        <v>66</v>
      </c>
      <c r="S8" s="403"/>
      <c r="T8" s="403"/>
      <c r="U8" s="403"/>
      <c r="V8" s="120"/>
      <c r="W8" s="118"/>
    </row>
    <row r="9" spans="1:38" ht="14.5">
      <c r="A9" s="118"/>
      <c r="B9" s="126" t="s">
        <v>67</v>
      </c>
      <c r="C9" s="129">
        <f>C7-C8</f>
        <v>8138</v>
      </c>
      <c r="D9" s="129">
        <f>D7-D8</f>
        <v>11355.040890000002</v>
      </c>
      <c r="E9" s="129">
        <f t="shared" ref="E9:O9" si="0">+E7-E8</f>
        <v>6182.5667799999992</v>
      </c>
      <c r="F9" s="129">
        <f t="shared" si="0"/>
        <v>7392.6111200000005</v>
      </c>
      <c r="G9" s="129">
        <f t="shared" si="0"/>
        <v>5412.2481399999997</v>
      </c>
      <c r="H9" s="129">
        <f t="shared" si="0"/>
        <v>9635.7822399999986</v>
      </c>
      <c r="I9" s="129">
        <f t="shared" si="0"/>
        <v>10358.440740000004</v>
      </c>
      <c r="J9" s="129">
        <f t="shared" si="0"/>
        <v>14062.60144</v>
      </c>
      <c r="K9" s="129">
        <f t="shared" si="0"/>
        <v>10253.68346</v>
      </c>
      <c r="L9" s="129">
        <f t="shared" si="0"/>
        <v>11448.478260000002</v>
      </c>
      <c r="M9" s="129">
        <f t="shared" si="0"/>
        <v>9931.2555800000009</v>
      </c>
      <c r="N9" s="129">
        <f t="shared" si="0"/>
        <v>9776.902049999997</v>
      </c>
      <c r="O9" s="129">
        <f t="shared" si="0"/>
        <v>11526.636000000002</v>
      </c>
      <c r="P9" s="130"/>
      <c r="Q9" s="120"/>
      <c r="R9" s="131" t="s">
        <v>68</v>
      </c>
      <c r="S9" s="132"/>
      <c r="T9" s="132"/>
      <c r="U9" s="132"/>
      <c r="V9" s="133"/>
      <c r="W9" s="118"/>
    </row>
    <row r="10" spans="1:38" ht="14.5">
      <c r="A10" s="118"/>
      <c r="B10" s="126" t="s">
        <v>31</v>
      </c>
      <c r="C10" s="134">
        <f>C9/C7</f>
        <v>0.34535732473264302</v>
      </c>
      <c r="D10" s="134">
        <f>D9/D7</f>
        <v>0.41199112359449525</v>
      </c>
      <c r="E10" s="134">
        <f t="shared" ref="E10:O10" si="1">+E9/E7</f>
        <v>0.71798951987712223</v>
      </c>
      <c r="F10" s="134">
        <f t="shared" si="1"/>
        <v>0.90189937103709406</v>
      </c>
      <c r="G10" s="134">
        <f t="shared" si="1"/>
        <v>0.70274477316182971</v>
      </c>
      <c r="H10" s="134">
        <f t="shared" si="1"/>
        <v>0.41541838270343107</v>
      </c>
      <c r="I10" s="134">
        <f t="shared" si="1"/>
        <v>0.38984846258746469</v>
      </c>
      <c r="J10" s="134">
        <f t="shared" si="1"/>
        <v>0.48405185788913702</v>
      </c>
      <c r="K10" s="134">
        <f t="shared" si="1"/>
        <v>0.37438263820182383</v>
      </c>
      <c r="L10" s="134">
        <f t="shared" si="1"/>
        <v>0.4315190534063375</v>
      </c>
      <c r="M10" s="134">
        <f t="shared" si="1"/>
        <v>0.39151415834915504</v>
      </c>
      <c r="N10" s="134">
        <f t="shared" si="1"/>
        <v>0.3863875751041802</v>
      </c>
      <c r="O10" s="134">
        <f t="shared" si="1"/>
        <v>0.36085480942235282</v>
      </c>
      <c r="P10" s="135"/>
      <c r="Q10" s="120"/>
      <c r="R10" s="404"/>
      <c r="S10" s="404"/>
      <c r="T10" s="404"/>
      <c r="U10" s="404"/>
      <c r="V10" s="120"/>
      <c r="W10" s="118"/>
    </row>
    <row r="11" spans="1:38" ht="14.5">
      <c r="A11" s="118"/>
      <c r="B11" s="126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7"/>
      <c r="Q11" s="120"/>
      <c r="R11" s="404"/>
      <c r="S11" s="404"/>
      <c r="T11" s="404"/>
      <c r="U11" s="404"/>
      <c r="V11" s="120"/>
      <c r="W11" s="118"/>
    </row>
    <row r="12" spans="1:38" ht="14.5">
      <c r="A12" s="118"/>
      <c r="B12" s="138" t="s">
        <v>69</v>
      </c>
      <c r="C12" s="118"/>
      <c r="D12" s="118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5"/>
      <c r="Q12" s="120"/>
      <c r="R12" s="404"/>
      <c r="S12" s="404"/>
      <c r="T12" s="404"/>
      <c r="U12" s="404"/>
      <c r="V12" s="120"/>
      <c r="W12" s="118"/>
    </row>
    <row r="13" spans="1:38" ht="14.5">
      <c r="A13" s="118"/>
      <c r="B13" s="140" t="s">
        <v>70</v>
      </c>
      <c r="C13" s="127">
        <v>375</v>
      </c>
      <c r="D13" s="127">
        <v>409.84309000000002</v>
      </c>
      <c r="E13" s="127">
        <v>338.42718000000002</v>
      </c>
      <c r="F13" s="127">
        <v>290.07478000000003</v>
      </c>
      <c r="G13" s="127">
        <v>404.27103999999997</v>
      </c>
      <c r="H13" s="127">
        <v>0</v>
      </c>
      <c r="I13" s="127">
        <v>302.22678000000002</v>
      </c>
      <c r="J13" s="127">
        <v>392.98703999999998</v>
      </c>
      <c r="K13" s="127">
        <v>720.87407999999994</v>
      </c>
      <c r="L13" s="127">
        <v>721.3080799999999</v>
      </c>
      <c r="M13" s="127">
        <v>671.39807999999994</v>
      </c>
      <c r="N13" s="127">
        <v>714.36406000000011</v>
      </c>
      <c r="O13" s="127">
        <v>659.68007999999998</v>
      </c>
      <c r="P13" s="130"/>
      <c r="Q13" s="120"/>
      <c r="R13" s="404"/>
      <c r="S13" s="404"/>
      <c r="T13" s="404"/>
      <c r="U13" s="404"/>
      <c r="V13" s="120"/>
      <c r="W13" s="118"/>
    </row>
    <row r="14" spans="1:38" ht="14.5">
      <c r="A14" s="118"/>
      <c r="B14" s="140" t="s">
        <v>71</v>
      </c>
      <c r="C14" s="127">
        <v>645</v>
      </c>
      <c r="D14" s="127">
        <v>707.24639999999999</v>
      </c>
      <c r="E14" s="127">
        <v>728.12202000000002</v>
      </c>
      <c r="F14" s="127">
        <v>673.65480000000002</v>
      </c>
      <c r="G14" s="127">
        <v>752.42583999999999</v>
      </c>
      <c r="H14" s="127">
        <v>856.43395999999996</v>
      </c>
      <c r="I14" s="127">
        <v>704.59904000000006</v>
      </c>
      <c r="J14" s="127">
        <v>784.42246</v>
      </c>
      <c r="K14" s="127">
        <v>739.56858</v>
      </c>
      <c r="L14" s="127">
        <v>679.81759999999997</v>
      </c>
      <c r="M14" s="127">
        <v>772.60680000000002</v>
      </c>
      <c r="N14" s="127">
        <v>737.27919999999995</v>
      </c>
      <c r="O14" s="127">
        <v>675.86824000000001</v>
      </c>
      <c r="P14" s="141"/>
      <c r="Q14" s="120"/>
      <c r="R14" s="404"/>
      <c r="S14" s="404"/>
      <c r="T14" s="404"/>
      <c r="U14" s="404"/>
      <c r="V14" s="120"/>
      <c r="W14" s="118"/>
    </row>
    <row r="15" spans="1:38" ht="14.5">
      <c r="A15" s="118"/>
      <c r="B15" s="140" t="s">
        <v>72</v>
      </c>
      <c r="C15" s="127">
        <v>1423</v>
      </c>
      <c r="D15" s="127">
        <v>1521.5980400000001</v>
      </c>
      <c r="E15" s="127">
        <v>1527.04683</v>
      </c>
      <c r="F15" s="127">
        <v>1454.7586299999998</v>
      </c>
      <c r="G15" s="127">
        <v>1563.6475700000001</v>
      </c>
      <c r="H15" s="127">
        <v>1813.4348200000002</v>
      </c>
      <c r="I15" s="127">
        <v>1507.1229799999999</v>
      </c>
      <c r="J15" s="127">
        <v>1539.4971399999999</v>
      </c>
      <c r="K15" s="127">
        <v>1570.1571000000001</v>
      </c>
      <c r="L15" s="127">
        <v>1549.7396699999999</v>
      </c>
      <c r="M15" s="127">
        <v>1599.5928700000002</v>
      </c>
      <c r="N15" s="127">
        <v>2303.5966200000003</v>
      </c>
      <c r="O15" s="127">
        <v>1613.3229699999999</v>
      </c>
      <c r="P15" s="130"/>
      <c r="Q15" s="120"/>
      <c r="R15" s="404"/>
      <c r="S15" s="404"/>
      <c r="T15" s="404"/>
      <c r="U15" s="404"/>
      <c r="V15" s="120"/>
      <c r="W15" s="118"/>
      <c r="Z15" s="142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</row>
    <row r="16" spans="1:38" ht="14.5">
      <c r="A16" s="118"/>
      <c r="B16" s="140" t="s">
        <v>73</v>
      </c>
      <c r="C16" s="127">
        <v>0</v>
      </c>
      <c r="D16" s="127">
        <v>0</v>
      </c>
      <c r="E16" s="127">
        <v>0</v>
      </c>
      <c r="F16" s="127">
        <v>0</v>
      </c>
      <c r="G16" s="127">
        <v>0</v>
      </c>
      <c r="H16" s="127">
        <v>0</v>
      </c>
      <c r="I16" s="127">
        <v>0</v>
      </c>
      <c r="J16" s="127">
        <v>0</v>
      </c>
      <c r="K16" s="127">
        <v>0</v>
      </c>
      <c r="L16" s="127">
        <v>0</v>
      </c>
      <c r="M16" s="127">
        <v>0</v>
      </c>
      <c r="N16" s="127">
        <v>0</v>
      </c>
      <c r="O16" s="127">
        <v>0</v>
      </c>
      <c r="P16" s="118"/>
      <c r="Q16" s="120"/>
      <c r="R16" s="144" t="s">
        <v>74</v>
      </c>
      <c r="S16" s="144"/>
      <c r="T16" s="144"/>
      <c r="U16" s="144" t="s">
        <v>75</v>
      </c>
      <c r="V16" s="120"/>
      <c r="W16" s="118"/>
      <c r="Z16" s="142"/>
    </row>
    <row r="17" spans="1:38" ht="14.5">
      <c r="A17" s="118"/>
      <c r="B17" s="140" t="s">
        <v>76</v>
      </c>
      <c r="C17" s="127">
        <v>261</v>
      </c>
      <c r="D17" s="127">
        <v>264.24104</v>
      </c>
      <c r="E17" s="127">
        <v>272.65640000000002</v>
      </c>
      <c r="F17" s="127">
        <v>250.70023999999998</v>
      </c>
      <c r="G17" s="127">
        <v>281.29303999999996</v>
      </c>
      <c r="H17" s="127">
        <v>273.72559999999999</v>
      </c>
      <c r="I17" s="127">
        <v>265.25864000000001</v>
      </c>
      <c r="J17" s="127">
        <v>272.64080000000001</v>
      </c>
      <c r="K17" s="127">
        <v>281.47040000000004</v>
      </c>
      <c r="L17" s="127">
        <v>278.15264000000002</v>
      </c>
      <c r="M17" s="127">
        <v>293.20823999999999</v>
      </c>
      <c r="N17" s="127">
        <v>275.00284000000005</v>
      </c>
      <c r="O17" s="127">
        <v>254.54304000000002</v>
      </c>
      <c r="P17" s="145"/>
      <c r="Q17" s="120"/>
      <c r="R17" s="146">
        <f>D24</f>
        <v>8343.3084625000029</v>
      </c>
      <c r="S17" s="146"/>
      <c r="T17" s="146"/>
      <c r="U17" s="146">
        <f>+O24</f>
        <v>8215.3446286700018</v>
      </c>
      <c r="V17" s="120"/>
      <c r="W17" s="118"/>
      <c r="Z17" s="142"/>
    </row>
    <row r="18" spans="1:38" ht="14.5">
      <c r="A18" s="118"/>
      <c r="B18" s="140" t="s">
        <v>77</v>
      </c>
      <c r="C18" s="127">
        <v>0</v>
      </c>
      <c r="D18" s="127">
        <v>0</v>
      </c>
      <c r="E18" s="127">
        <v>0</v>
      </c>
      <c r="F18" s="127">
        <v>0</v>
      </c>
      <c r="G18" s="127">
        <v>0</v>
      </c>
      <c r="H18" s="127">
        <v>0</v>
      </c>
      <c r="I18" s="127">
        <v>0</v>
      </c>
      <c r="J18" s="127">
        <v>0</v>
      </c>
      <c r="K18" s="127">
        <v>0</v>
      </c>
      <c r="L18" s="127">
        <v>0</v>
      </c>
      <c r="M18" s="127">
        <v>0</v>
      </c>
      <c r="N18" s="127">
        <v>0</v>
      </c>
      <c r="O18" s="127">
        <v>0</v>
      </c>
      <c r="P18" s="145"/>
      <c r="Q18" s="120"/>
      <c r="R18" s="146"/>
      <c r="S18" s="146"/>
      <c r="T18" s="146"/>
      <c r="U18" s="146"/>
      <c r="V18" s="120"/>
      <c r="W18" s="118"/>
      <c r="Z18" s="142"/>
    </row>
    <row r="19" spans="1:38" ht="14.5">
      <c r="A19" s="118"/>
      <c r="B19" s="140" t="s">
        <v>78</v>
      </c>
      <c r="C19" s="127">
        <v>110</v>
      </c>
      <c r="D19" s="127">
        <v>117.6683</v>
      </c>
      <c r="E19" s="127">
        <v>121.57430000000001</v>
      </c>
      <c r="F19" s="127">
        <v>110.83283999999999</v>
      </c>
      <c r="G19" s="127">
        <v>124.50382</v>
      </c>
      <c r="H19" s="127">
        <v>122.06254</v>
      </c>
      <c r="I19" s="127">
        <v>117.18003999999999</v>
      </c>
      <c r="J19" s="127">
        <v>121.57430000000001</v>
      </c>
      <c r="K19" s="127">
        <v>122.55078</v>
      </c>
      <c r="L19" s="127">
        <v>122.55078</v>
      </c>
      <c r="M19" s="127">
        <v>128.89802</v>
      </c>
      <c r="N19" s="127">
        <v>122.06254</v>
      </c>
      <c r="O19" s="127">
        <v>113.274</v>
      </c>
      <c r="P19" s="145"/>
      <c r="Q19" s="120"/>
      <c r="R19" s="146"/>
      <c r="S19" s="146"/>
      <c r="T19" s="146"/>
      <c r="U19" s="146"/>
      <c r="V19" s="120"/>
      <c r="W19" s="118"/>
      <c r="Z19" s="142"/>
    </row>
    <row r="20" spans="1:38" ht="14.5">
      <c r="A20" s="118"/>
      <c r="B20" s="138" t="s">
        <v>79</v>
      </c>
      <c r="C20" s="147">
        <f>SUM(C13:C19)</f>
        <v>2814</v>
      </c>
      <c r="D20" s="147">
        <f>SUM(D13:D19)</f>
        <v>3020.5968699999999</v>
      </c>
      <c r="E20" s="147">
        <f t="shared" ref="E20:O20" si="2">SUM(E13:E19)</f>
        <v>2987.8267299999998</v>
      </c>
      <c r="F20" s="147">
        <f t="shared" si="2"/>
        <v>2780.0212900000001</v>
      </c>
      <c r="G20" s="147">
        <f t="shared" si="2"/>
        <v>3126.14131</v>
      </c>
      <c r="H20" s="147">
        <f t="shared" si="2"/>
        <v>3065.6569200000004</v>
      </c>
      <c r="I20" s="147">
        <f t="shared" si="2"/>
        <v>2896.3874800000003</v>
      </c>
      <c r="J20" s="147">
        <f t="shared" si="2"/>
        <v>3111.1217400000005</v>
      </c>
      <c r="K20" s="147">
        <f t="shared" si="2"/>
        <v>3434.6209400000002</v>
      </c>
      <c r="L20" s="147">
        <f t="shared" si="2"/>
        <v>3351.5687700000003</v>
      </c>
      <c r="M20" s="147">
        <f t="shared" si="2"/>
        <v>3465.7040099999999</v>
      </c>
      <c r="N20" s="147">
        <f t="shared" si="2"/>
        <v>4152.3052600000001</v>
      </c>
      <c r="O20" s="147">
        <f t="shared" si="2"/>
        <v>3316.68833</v>
      </c>
      <c r="P20" s="118"/>
      <c r="Q20" s="120"/>
      <c r="R20" s="131" t="s">
        <v>16</v>
      </c>
      <c r="S20" s="131"/>
      <c r="T20" s="131"/>
      <c r="U20" s="131"/>
      <c r="V20" s="120"/>
      <c r="W20" s="118"/>
      <c r="Z20" s="142"/>
    </row>
    <row r="21" spans="1:38" ht="14.5">
      <c r="A21" s="118"/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20"/>
      <c r="R21" s="403"/>
      <c r="S21" s="403"/>
      <c r="T21" s="403"/>
      <c r="U21" s="403"/>
      <c r="V21" s="120"/>
      <c r="W21" s="118"/>
      <c r="Z21" s="142"/>
    </row>
    <row r="22" spans="1:38" s="151" customFormat="1" ht="14.5">
      <c r="A22" s="148"/>
      <c r="B22" s="126" t="s">
        <v>80</v>
      </c>
      <c r="C22" s="149">
        <v>5</v>
      </c>
      <c r="D22" s="149">
        <v>8.8644424999997682</v>
      </c>
      <c r="E22" s="149">
        <v>-0.3111897300000237</v>
      </c>
      <c r="F22" s="149">
        <v>1.846562479999875</v>
      </c>
      <c r="G22" s="149">
        <v>-0.8208440599998994</v>
      </c>
      <c r="H22" s="149">
        <v>3.4376615500000298</v>
      </c>
      <c r="I22" s="149">
        <v>4.4951885899999979</v>
      </c>
      <c r="J22" s="149">
        <v>7.9150250399998185</v>
      </c>
      <c r="K22" s="149">
        <v>4.2058612700002413</v>
      </c>
      <c r="L22" s="149">
        <v>5.1807560699996884</v>
      </c>
      <c r="M22" s="149">
        <v>3.4751048700002229</v>
      </c>
      <c r="N22" s="149">
        <v>-9.4220106599996143</v>
      </c>
      <c r="O22" s="149">
        <v>5.3969586699995489</v>
      </c>
      <c r="P22" s="148"/>
      <c r="Q22" s="150"/>
      <c r="R22" s="403"/>
      <c r="S22" s="403"/>
      <c r="T22" s="403"/>
      <c r="U22" s="403"/>
      <c r="V22" s="150"/>
      <c r="W22" s="148"/>
      <c r="Z22" s="142"/>
    </row>
    <row r="23" spans="1:38" ht="14.5">
      <c r="A23" s="118"/>
      <c r="B23" s="126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52"/>
      <c r="Q23" s="120"/>
      <c r="R23" s="403"/>
      <c r="S23" s="403"/>
      <c r="T23" s="403"/>
      <c r="U23" s="403"/>
      <c r="V23" s="153"/>
      <c r="W23" s="118"/>
      <c r="Z23" s="142"/>
    </row>
    <row r="24" spans="1:38" ht="14.5">
      <c r="A24" s="118"/>
      <c r="B24" s="138" t="s">
        <v>81</v>
      </c>
      <c r="C24" s="154">
        <f t="shared" ref="C24:O24" si="3">+C9-C20+C22</f>
        <v>5329</v>
      </c>
      <c r="D24" s="154">
        <f t="shared" si="3"/>
        <v>8343.3084625000029</v>
      </c>
      <c r="E24" s="154">
        <f t="shared" si="3"/>
        <v>3194.4288602699994</v>
      </c>
      <c r="F24" s="154">
        <f t="shared" si="3"/>
        <v>4614.4363924800009</v>
      </c>
      <c r="G24" s="154">
        <f t="shared" si="3"/>
        <v>2285.2859859399996</v>
      </c>
      <c r="H24" s="154">
        <f t="shared" si="3"/>
        <v>6573.5629815499979</v>
      </c>
      <c r="I24" s="154">
        <f t="shared" si="3"/>
        <v>7466.5484485900033</v>
      </c>
      <c r="J24" s="154">
        <f t="shared" si="3"/>
        <v>10959.39472504</v>
      </c>
      <c r="K24" s="154">
        <f t="shared" si="3"/>
        <v>6823.2683812699997</v>
      </c>
      <c r="L24" s="154">
        <f t="shared" si="3"/>
        <v>8102.0902460700017</v>
      </c>
      <c r="M24" s="154">
        <f t="shared" si="3"/>
        <v>6469.0266748700014</v>
      </c>
      <c r="N24" s="154">
        <f t="shared" si="3"/>
        <v>5615.1747793399973</v>
      </c>
      <c r="O24" s="154">
        <f t="shared" si="3"/>
        <v>8215.3446286700018</v>
      </c>
      <c r="P24" s="155"/>
      <c r="Q24" s="120"/>
      <c r="R24" s="131" t="s">
        <v>82</v>
      </c>
      <c r="S24" s="131"/>
      <c r="T24" s="131"/>
      <c r="U24" s="131"/>
      <c r="V24" s="120"/>
      <c r="W24" s="118"/>
      <c r="Z24" s="142"/>
    </row>
    <row r="25" spans="1:38" ht="14.5">
      <c r="A25" s="118"/>
      <c r="B25" s="126" t="s">
        <v>83</v>
      </c>
      <c r="C25" s="156">
        <v>2000</v>
      </c>
      <c r="D25" s="156">
        <f>+C25+D24</f>
        <v>10343.308462500003</v>
      </c>
      <c r="E25" s="156">
        <f>+D25+E24</f>
        <v>13537.737322770003</v>
      </c>
      <c r="F25" s="156">
        <f t="shared" ref="F25:O25" si="4">+E25+F24</f>
        <v>18152.173715250003</v>
      </c>
      <c r="G25" s="156">
        <f t="shared" si="4"/>
        <v>20437.459701190004</v>
      </c>
      <c r="H25" s="156">
        <f t="shared" si="4"/>
        <v>27011.022682740004</v>
      </c>
      <c r="I25" s="156">
        <f t="shared" si="4"/>
        <v>34477.571131330005</v>
      </c>
      <c r="J25" s="156">
        <f t="shared" si="4"/>
        <v>45436.965856370007</v>
      </c>
      <c r="K25" s="156">
        <f t="shared" si="4"/>
        <v>52260.234237640005</v>
      </c>
      <c r="L25" s="156">
        <f t="shared" si="4"/>
        <v>60362.324483710006</v>
      </c>
      <c r="M25" s="156">
        <f t="shared" si="4"/>
        <v>66831.351158580015</v>
      </c>
      <c r="N25" s="156">
        <f t="shared" si="4"/>
        <v>72446.525937920014</v>
      </c>
      <c r="O25" s="156">
        <f t="shared" si="4"/>
        <v>80661.87056659002</v>
      </c>
      <c r="P25" s="152"/>
      <c r="Q25" s="120"/>
      <c r="R25" s="404"/>
      <c r="S25" s="404"/>
      <c r="T25" s="404"/>
      <c r="U25" s="404"/>
      <c r="V25" s="120"/>
      <c r="W25" s="118"/>
    </row>
    <row r="26" spans="1:38" ht="14.5">
      <c r="A26" s="118"/>
      <c r="B26" s="118"/>
      <c r="C26" s="118"/>
      <c r="D26" s="118"/>
      <c r="E26" s="118"/>
      <c r="F26" s="118"/>
      <c r="G26" s="118"/>
      <c r="H26" s="118"/>
      <c r="I26" s="118"/>
      <c r="J26" s="118"/>
      <c r="K26" s="118"/>
      <c r="L26" s="118"/>
      <c r="M26" s="118"/>
      <c r="N26" s="118"/>
      <c r="O26" s="118"/>
      <c r="P26" s="152"/>
      <c r="Q26" s="120"/>
      <c r="R26" s="404"/>
      <c r="S26" s="404"/>
      <c r="T26" s="404"/>
      <c r="U26" s="404"/>
      <c r="V26" s="120"/>
      <c r="W26" s="118"/>
    </row>
    <row r="27" spans="1:38" ht="14.5">
      <c r="A27" s="118"/>
      <c r="B27" s="138"/>
      <c r="C27" s="148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7"/>
      <c r="Q27" s="120"/>
      <c r="R27" s="404"/>
      <c r="S27" s="404"/>
      <c r="T27" s="404"/>
      <c r="U27" s="404"/>
      <c r="V27" s="120"/>
      <c r="W27" s="118"/>
    </row>
    <row r="28" spans="1:38" ht="14.5">
      <c r="A28" s="118"/>
      <c r="B28" s="126"/>
      <c r="C28" s="118"/>
      <c r="D28" s="118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57"/>
      <c r="Q28" s="120"/>
      <c r="R28" s="120"/>
      <c r="S28" s="120"/>
      <c r="T28" s="120"/>
      <c r="U28" s="120"/>
      <c r="V28" s="120"/>
      <c r="W28" s="118"/>
      <c r="Z28" s="142"/>
    </row>
    <row r="29" spans="1:38" ht="14.5">
      <c r="A29" s="118"/>
      <c r="B29" s="126"/>
      <c r="C29" s="118"/>
      <c r="D29" s="118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57"/>
      <c r="W29" s="118"/>
      <c r="AB29" s="158"/>
      <c r="AC29" s="158"/>
      <c r="AD29" s="158"/>
      <c r="AE29" s="158"/>
      <c r="AF29" s="158"/>
      <c r="AG29" s="158"/>
      <c r="AH29" s="158"/>
      <c r="AI29" s="158"/>
      <c r="AJ29" s="158"/>
      <c r="AK29" s="158"/>
      <c r="AL29" s="158"/>
    </row>
    <row r="30" spans="1:38" ht="14.5" hidden="1">
      <c r="B30" s="140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60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8"/>
    </row>
    <row r="31" spans="1:38" ht="14.5" hidden="1">
      <c r="B31" s="140"/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60"/>
    </row>
    <row r="32" spans="1:38" ht="14.5" hidden="1">
      <c r="B32" s="140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60"/>
      <c r="AA32" s="158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</row>
    <row r="33" spans="2:38" ht="14.5" hidden="1">
      <c r="B33" s="140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60"/>
      <c r="AA33" s="158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</row>
    <row r="34" spans="2:38" ht="14.5" hidden="1">
      <c r="B34" s="140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60"/>
      <c r="AA34" s="158"/>
      <c r="AB34" s="158"/>
      <c r="AC34" s="158"/>
      <c r="AD34" s="158"/>
      <c r="AE34" s="158"/>
      <c r="AF34" s="158"/>
      <c r="AG34" s="158"/>
      <c r="AH34" s="158"/>
      <c r="AI34" s="158"/>
      <c r="AJ34" s="158"/>
      <c r="AK34" s="158"/>
      <c r="AL34" s="158"/>
    </row>
    <row r="35" spans="2:38" ht="14.5" hidden="1">
      <c r="B35" s="140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AA35" s="158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8"/>
    </row>
    <row r="36" spans="2:38" ht="14.5" hidden="1"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8"/>
    </row>
    <row r="37" spans="2:38" ht="14.5" hidden="1">
      <c r="AA37" s="158"/>
      <c r="AB37" s="158"/>
      <c r="AC37" s="158"/>
      <c r="AD37" s="158"/>
      <c r="AE37" s="158"/>
      <c r="AF37" s="158"/>
      <c r="AG37" s="158"/>
      <c r="AH37" s="158"/>
      <c r="AI37" s="158"/>
      <c r="AJ37" s="158"/>
      <c r="AK37" s="158"/>
      <c r="AL37" s="158"/>
    </row>
    <row r="38" spans="2:38" ht="14.5" hidden="1">
      <c r="AA38" s="158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8"/>
    </row>
    <row r="39" spans="2:38" ht="14.5" hidden="1">
      <c r="D39" s="162"/>
    </row>
    <row r="40" spans="2:38" ht="15" customHeight="1"/>
    <row r="41" spans="2:38" ht="15" customHeight="1"/>
    <row r="42" spans="2:38" ht="15" customHeight="1"/>
    <row r="43" spans="2:38" ht="15" customHeight="1"/>
    <row r="44" spans="2:38" ht="15" customHeight="1"/>
    <row r="45" spans="2:38" ht="15" customHeight="1"/>
    <row r="46" spans="2:38" ht="15" customHeight="1"/>
    <row r="47" spans="2:38" ht="15" customHeight="1"/>
    <row r="48" spans="2:38" ht="15" customHeight="1"/>
    <row r="49" spans="6:6" ht="14.5" hidden="1">
      <c r="F49" s="163"/>
    </row>
    <row r="50" spans="6:6" ht="15" customHeight="1"/>
    <row r="51" spans="6:6" ht="15" customHeight="1"/>
  </sheetData>
  <mergeCells count="5">
    <mergeCell ref="R6:U6"/>
    <mergeCell ref="R8:U8"/>
    <mergeCell ref="R10:U15"/>
    <mergeCell ref="R21:U23"/>
    <mergeCell ref="R25:U27"/>
  </mergeCells>
  <dataValidations disablePrompts="1" count="1">
    <dataValidation type="list" allowBlank="1" showInputMessage="1" showErrorMessage="1" sqref="F4" xr:uid="{16FA2372-122B-4D60-A023-7D4619129FE7}">
      <formula1>"2017,2018,2019"</formula1>
    </dataValidation>
  </dataValidations>
  <pageMargins left="0.7" right="0.7" top="0.75" bottom="0.75" header="0.3" footer="0.3"/>
  <pageSetup orientation="portrait" horizontalDpi="4294967293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type="column" displayEmptyCellsAs="gap" xr2:uid="{12582045-2A18-4B1A-BB7E-396794879B68}">
          <x14:colorSeries rgb="FF0070C0"/>
          <x14:colorNegative rgb="FFC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'Operating Cash Flow'!D24:O24</xm:f>
              <xm:sqref>R10</xm:sqref>
            </x14:sparkline>
          </x14:sparklines>
        </x14:sparklineGroup>
        <x14:sparklineGroup manualMax="0" manualMin="0" lineWeight="1.5" displayEmptyCellsAs="gap" xr2:uid="{6C78D36F-93CE-49EF-BD4A-3A8D27EDE9EF}">
          <x14:colorSeries rgb="FF0070C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'Operating Cash Flow'!D20:O20</xm:f>
              <xm:sqref>R25</xm:sqref>
            </x14:sparkline>
          </x14:sparklines>
        </x14:sparklineGroup>
        <x14:sparklineGroup manualMax="0" manualMin="0" type="column" displayEmptyCellsAs="gap" xr2:uid="{C95155AE-DD1E-4BB6-885D-A1298CC2D711}">
          <x14:colorSeries rgb="FF0070C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'Operating Cash Flow'!D7:O7</xm:f>
              <xm:sqref>R21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84C85-218D-4AA1-B94C-87D65595868D}">
  <sheetPr codeName="Sheet16">
    <tabColor theme="4"/>
  </sheetPr>
  <dimension ref="A1:Q40"/>
  <sheetViews>
    <sheetView showGridLines="0" zoomScale="120" zoomScaleNormal="120" workbookViewId="0">
      <selection activeCell="L3" sqref="L3"/>
    </sheetView>
  </sheetViews>
  <sheetFormatPr defaultColWidth="0" defaultRowHeight="15" customHeight="1" zeroHeight="1"/>
  <cols>
    <col min="1" max="1" width="3.26953125" customWidth="1"/>
    <col min="2" max="2" width="17.7265625" bestFit="1" customWidth="1"/>
    <col min="3" max="3" width="8.7265625" customWidth="1"/>
    <col min="4" max="4" width="14.1796875" bestFit="1" customWidth="1"/>
    <col min="5" max="15" width="8.81640625" customWidth="1"/>
    <col min="16" max="16" width="4.453125" customWidth="1"/>
    <col min="17" max="17" width="0" hidden="1" customWidth="1"/>
    <col min="18" max="16384" width="8.81640625" hidden="1"/>
  </cols>
  <sheetData>
    <row r="1" spans="1:16" thickBo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ht="19" thickBot="1">
      <c r="A2" s="2"/>
      <c r="B2" s="2"/>
      <c r="C2" s="2"/>
      <c r="D2" s="2"/>
      <c r="E2" s="373" t="s">
        <v>0</v>
      </c>
      <c r="F2" s="2"/>
      <c r="G2" s="90"/>
      <c r="H2" s="2"/>
      <c r="I2" s="2"/>
      <c r="J2" s="2"/>
      <c r="K2" s="2"/>
      <c r="L2" s="2"/>
      <c r="M2" s="2"/>
      <c r="N2" s="2"/>
      <c r="O2" s="2"/>
      <c r="P2" s="2"/>
    </row>
    <row r="3" spans="1:16" ht="19" thickBot="1">
      <c r="A3" s="2"/>
      <c r="B3" s="2"/>
      <c r="C3" s="2"/>
      <c r="D3" s="2"/>
      <c r="E3" s="372">
        <v>2019</v>
      </c>
      <c r="F3" s="164"/>
      <c r="G3" s="91"/>
      <c r="H3" s="2"/>
      <c r="J3" s="2"/>
      <c r="K3" s="165"/>
      <c r="M3" s="2"/>
      <c r="N3" s="2"/>
      <c r="O3" s="2"/>
      <c r="P3" s="2"/>
    </row>
    <row r="4" spans="1:16" ht="14.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 ht="14.5">
      <c r="A5" s="2"/>
      <c r="B5" s="2"/>
      <c r="C5" s="2"/>
      <c r="D5" s="2"/>
      <c r="E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4.5">
      <c r="A6" s="92"/>
      <c r="B6" s="166" t="s">
        <v>56</v>
      </c>
      <c r="C6" s="92"/>
      <c r="D6" s="93" t="s">
        <v>39</v>
      </c>
      <c r="E6" s="93" t="s">
        <v>40</v>
      </c>
      <c r="F6" s="93" t="s">
        <v>41</v>
      </c>
      <c r="G6" s="93" t="s">
        <v>42</v>
      </c>
      <c r="H6" s="93" t="s">
        <v>43</v>
      </c>
      <c r="I6" s="93" t="s">
        <v>44</v>
      </c>
      <c r="J6" s="93" t="s">
        <v>45</v>
      </c>
      <c r="K6" s="93" t="s">
        <v>46</v>
      </c>
      <c r="L6" s="93" t="s">
        <v>47</v>
      </c>
      <c r="M6" s="93" t="s">
        <v>48</v>
      </c>
      <c r="N6" s="93" t="s">
        <v>49</v>
      </c>
      <c r="O6" s="93" t="s">
        <v>50</v>
      </c>
      <c r="P6" s="93"/>
    </row>
    <row r="7" spans="1:16" ht="14.5">
      <c r="A7" s="2"/>
      <c r="B7" s="45" t="s">
        <v>84</v>
      </c>
      <c r="C7" s="2"/>
      <c r="D7" s="167">
        <f t="shared" ref="D7:O7" si="0">+D11/D15</f>
        <v>1.284775498072806E-3</v>
      </c>
      <c r="E7" s="167">
        <f t="shared" si="0"/>
        <v>0.22600597611797429</v>
      </c>
      <c r="F7" s="167">
        <f t="shared" si="0"/>
        <v>0.16205096395810678</v>
      </c>
      <c r="G7" s="167">
        <f t="shared" si="0"/>
        <v>0.161021873873473</v>
      </c>
      <c r="H7" s="167">
        <f t="shared" si="0"/>
        <v>0.1291269972673503</v>
      </c>
      <c r="I7" s="167">
        <f t="shared" si="0"/>
        <v>9.5378668997250088E-2</v>
      </c>
      <c r="J7" s="167">
        <f t="shared" si="0"/>
        <v>0.11334502826308987</v>
      </c>
      <c r="K7" s="167">
        <f t="shared" si="0"/>
        <v>0.10497109844075003</v>
      </c>
      <c r="L7" s="167">
        <f t="shared" si="0"/>
        <v>0.20213542656586647</v>
      </c>
      <c r="M7" s="167">
        <f t="shared" si="0"/>
        <v>7.0531709873217316E-2</v>
      </c>
      <c r="N7" s="167">
        <f t="shared" si="0"/>
        <v>6.7754498543007163E-2</v>
      </c>
      <c r="O7" s="167">
        <f t="shared" si="0"/>
        <v>3.0928831562011119E-2</v>
      </c>
      <c r="P7" s="20"/>
    </row>
    <row r="8" spans="1:16" ht="14.5">
      <c r="A8" s="2"/>
      <c r="B8" s="45" t="s">
        <v>85</v>
      </c>
      <c r="C8" s="168"/>
      <c r="D8" s="169">
        <f t="shared" ref="D8:O8" si="1">D11/D13</f>
        <v>3.21607067398402E-2</v>
      </c>
      <c r="E8" s="169">
        <f t="shared" si="1"/>
        <v>7.3093819077484987</v>
      </c>
      <c r="F8" s="169">
        <f t="shared" si="1"/>
        <v>6.2545309215058289</v>
      </c>
      <c r="G8" s="169">
        <f t="shared" si="1"/>
        <v>7.4075972798209522</v>
      </c>
      <c r="H8" s="169">
        <f t="shared" si="1"/>
        <v>6.8211046353281741</v>
      </c>
      <c r="I8" s="169">
        <f t="shared" si="1"/>
        <v>5.5695754675868265</v>
      </c>
      <c r="J8" s="169">
        <f t="shared" si="1"/>
        <v>7.4648082583043021</v>
      </c>
      <c r="K8" s="169">
        <f t="shared" si="1"/>
        <v>7.7241173655439237</v>
      </c>
      <c r="L8" s="169">
        <f t="shared" si="1"/>
        <v>18.641994502938125</v>
      </c>
      <c r="M8" s="169">
        <f t="shared" si="1"/>
        <v>6.9984163305602598</v>
      </c>
      <c r="N8" s="169">
        <f t="shared" si="1"/>
        <v>7.2114600405656502</v>
      </c>
      <c r="O8" s="169">
        <f t="shared" si="1"/>
        <v>3.3969793488266453</v>
      </c>
      <c r="P8" s="20"/>
    </row>
    <row r="9" spans="1:16" ht="14.5">
      <c r="A9" s="2"/>
      <c r="B9" s="45"/>
      <c r="C9" s="2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94"/>
    </row>
    <row r="10" spans="1:16" ht="14.5">
      <c r="A10" s="2"/>
      <c r="B10" s="113" t="s">
        <v>86</v>
      </c>
      <c r="C10" s="2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38"/>
    </row>
    <row r="11" spans="1:16" ht="14.5">
      <c r="A11" s="2"/>
      <c r="B11" s="3" t="s">
        <v>87</v>
      </c>
      <c r="C11" s="99">
        <f>+D11-(0.15*D11)</f>
        <v>2.3744922745500001</v>
      </c>
      <c r="D11" s="171">
        <v>2.7935203230000001</v>
      </c>
      <c r="E11" s="171">
        <v>26.56334348</v>
      </c>
      <c r="F11" s="171">
        <v>27.335617280000001</v>
      </c>
      <c r="G11" s="171">
        <v>27.507848639999999</v>
      </c>
      <c r="H11" s="171">
        <v>27.161157769999999</v>
      </c>
      <c r="I11" s="171">
        <v>28.62770969</v>
      </c>
      <c r="J11" s="171">
        <v>27.133746289999998</v>
      </c>
      <c r="K11" s="171">
        <v>27.618935910000001</v>
      </c>
      <c r="L11" s="171">
        <v>27.646000670000003</v>
      </c>
      <c r="M11" s="171">
        <v>27.646774749999999</v>
      </c>
      <c r="N11" s="171">
        <v>27.161089059999998</v>
      </c>
      <c r="O11" s="171">
        <v>44.351108889999999</v>
      </c>
      <c r="P11" s="172">
        <f>+SUM(C11:O11)</f>
        <v>323.92134502754999</v>
      </c>
    </row>
    <row r="12" spans="1:16" ht="14.5">
      <c r="A12" s="2"/>
      <c r="B12" s="113" t="s">
        <v>88</v>
      </c>
      <c r="C12" s="2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94"/>
    </row>
    <row r="13" spans="1:16" ht="14.5">
      <c r="A13" s="2"/>
      <c r="B13" s="3" t="s">
        <v>89</v>
      </c>
      <c r="C13" s="2"/>
      <c r="D13" s="171">
        <v>86.861285282000011</v>
      </c>
      <c r="E13" s="171">
        <v>3.6341436000000003</v>
      </c>
      <c r="F13" s="171">
        <v>4.3705303600000001</v>
      </c>
      <c r="G13" s="171">
        <v>3.71346438</v>
      </c>
      <c r="H13" s="171">
        <v>3.9819295000000001</v>
      </c>
      <c r="I13" s="171">
        <v>5.1400164800000008</v>
      </c>
      <c r="J13" s="171">
        <v>3.6348885800000001</v>
      </c>
      <c r="K13" s="171">
        <v>3.5756753300000002</v>
      </c>
      <c r="L13" s="171">
        <v>1.4829958600000002</v>
      </c>
      <c r="M13" s="171">
        <v>3.9504329900000004</v>
      </c>
      <c r="N13" s="171">
        <v>3.7663786400000001</v>
      </c>
      <c r="O13" s="171">
        <v>13.056043130000001</v>
      </c>
      <c r="P13" s="94"/>
    </row>
    <row r="14" spans="1:16" ht="14.5">
      <c r="A14" s="2"/>
      <c r="B14" s="3" t="s">
        <v>90</v>
      </c>
      <c r="C14" s="2"/>
      <c r="D14" s="174">
        <f>25+D8</f>
        <v>25.032160706739841</v>
      </c>
      <c r="E14" s="174">
        <f t="shared" ref="E14:O14" si="2">+D14+E8</f>
        <v>32.34154261448834</v>
      </c>
      <c r="F14" s="174">
        <f>+E14+F8</f>
        <v>38.596073535994165</v>
      </c>
      <c r="G14" s="174">
        <f>+F14+G8</f>
        <v>46.00367081581512</v>
      </c>
      <c r="H14" s="174">
        <f t="shared" si="2"/>
        <v>52.824775451143296</v>
      </c>
      <c r="I14" s="174">
        <f t="shared" si="2"/>
        <v>58.394350918730126</v>
      </c>
      <c r="J14" s="174">
        <f t="shared" si="2"/>
        <v>65.859159177034428</v>
      </c>
      <c r="K14" s="174">
        <f t="shared" si="2"/>
        <v>73.583276542578346</v>
      </c>
      <c r="L14" s="174">
        <f t="shared" si="2"/>
        <v>92.225271045516479</v>
      </c>
      <c r="M14" s="174">
        <f t="shared" si="2"/>
        <v>99.223687376076739</v>
      </c>
      <c r="N14" s="174">
        <f t="shared" si="2"/>
        <v>106.43514741664239</v>
      </c>
      <c r="O14" s="174">
        <f t="shared" si="2"/>
        <v>109.83212676546904</v>
      </c>
      <c r="P14" s="2"/>
    </row>
    <row r="15" spans="1:16" ht="14.5">
      <c r="A15" s="2"/>
      <c r="B15" s="3" t="s">
        <v>91</v>
      </c>
      <c r="C15" s="2"/>
      <c r="D15" s="175">
        <f t="shared" ref="D15:O15" si="3">(+D13*D14)</f>
        <v>2174.3256523730001</v>
      </c>
      <c r="E15" s="175">
        <f t="shared" si="3"/>
        <v>117.53381010657007</v>
      </c>
      <c r="F15" s="175">
        <f t="shared" si="3"/>
        <v>168.68531116585504</v>
      </c>
      <c r="G15" s="175">
        <f t="shared" si="3"/>
        <v>170.83299292377498</v>
      </c>
      <c r="H15" s="175">
        <f t="shared" si="3"/>
        <v>210.34453169978332</v>
      </c>
      <c r="I15" s="175">
        <f t="shared" si="3"/>
        <v>300.14792606117601</v>
      </c>
      <c r="J15" s="175">
        <f t="shared" si="3"/>
        <v>239.39070558100465</v>
      </c>
      <c r="K15" s="175">
        <f t="shared" si="3"/>
        <v>263.10990663386508</v>
      </c>
      <c r="L15" s="175">
        <f t="shared" si="3"/>
        <v>136.76969514787882</v>
      </c>
      <c r="M15" s="175">
        <f t="shared" si="3"/>
        <v>391.9765279999001</v>
      </c>
      <c r="N15" s="175">
        <f t="shared" si="3"/>
        <v>400.87506577529308</v>
      </c>
      <c r="O15" s="175">
        <f t="shared" si="3"/>
        <v>1433.9729841095914</v>
      </c>
      <c r="P15" s="176">
        <f>+O15-D15</f>
        <v>-740.35266826340876</v>
      </c>
    </row>
    <row r="16" spans="1:16" ht="14.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77"/>
      <c r="O16" s="2"/>
      <c r="P16" s="2"/>
    </row>
    <row r="17" spans="1:16" ht="14.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178"/>
      <c r="O17" s="178" t="s">
        <v>0</v>
      </c>
    </row>
    <row r="18" spans="1:16" ht="14.5">
      <c r="A18" s="168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178" t="s">
        <v>92</v>
      </c>
      <c r="O18" s="179">
        <f>D15</f>
        <v>2174.3256523730001</v>
      </c>
    </row>
    <row r="19" spans="1:16" ht="14.5">
      <c r="A19" s="168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178" t="s">
        <v>93</v>
      </c>
      <c r="O19" s="179">
        <f>-(+O15-D15)</f>
        <v>740.35266826340876</v>
      </c>
    </row>
    <row r="20" spans="1:16" ht="14.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179"/>
      <c r="O20" s="180">
        <f>O19/O18</f>
        <v>0.3404976009253296</v>
      </c>
    </row>
    <row r="21" spans="1:16" ht="14.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96"/>
      <c r="O21" s="181"/>
      <c r="P21" s="103"/>
    </row>
    <row r="22" spans="1:16" ht="14.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96"/>
      <c r="O22" s="96"/>
      <c r="P22" s="103"/>
    </row>
    <row r="23" spans="1:16" ht="14.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103"/>
    </row>
    <row r="24" spans="1:16" ht="14.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103"/>
    </row>
    <row r="25" spans="1:16" ht="14.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100"/>
    </row>
    <row r="26" spans="1:16" ht="14.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100"/>
    </row>
    <row r="27" spans="1:16" ht="14.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182"/>
    </row>
    <row r="28" spans="1:16" ht="14.5">
      <c r="A28" s="2"/>
      <c r="B28" s="2"/>
      <c r="C28" s="2"/>
      <c r="D28" s="2"/>
      <c r="E28" s="2"/>
      <c r="F28" s="103"/>
      <c r="G28" s="2"/>
      <c r="H28" s="2"/>
      <c r="I28" s="2"/>
      <c r="J28" s="2"/>
      <c r="K28" s="2"/>
      <c r="L28" s="2"/>
      <c r="M28" s="2"/>
      <c r="N28" s="2"/>
      <c r="O28" s="2"/>
      <c r="P28" s="182"/>
    </row>
    <row r="29" spans="1:16" ht="14.5">
      <c r="A29" s="2"/>
      <c r="B29" s="3"/>
      <c r="C29" s="2"/>
      <c r="D29" s="103"/>
      <c r="E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</row>
    <row r="30" spans="1:16" ht="15" customHeight="1"/>
    <row r="31" spans="1:16" ht="15" customHeight="1"/>
    <row r="32" spans="1:16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</sheetData>
  <dataValidations count="1">
    <dataValidation type="list" allowBlank="1" showInputMessage="1" showErrorMessage="1" sqref="E3" xr:uid="{690AD3B4-FDCE-4689-975D-A6CC36592CB6}">
      <formula1>"2017,2018,2019"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191B5-751C-43FE-9C40-DDEE8C981795}">
  <sheetPr codeName="Sheet15">
    <tabColor theme="4"/>
  </sheetPr>
  <dimension ref="A1:AC73"/>
  <sheetViews>
    <sheetView showGridLines="0" zoomScaleNormal="100" workbookViewId="0">
      <selection activeCell="O3" sqref="O3"/>
    </sheetView>
  </sheetViews>
  <sheetFormatPr defaultColWidth="0" defaultRowHeight="15" customHeight="1" zeroHeight="1" outlineLevelCol="1"/>
  <cols>
    <col min="1" max="1" width="3.26953125" customWidth="1"/>
    <col min="2" max="2" width="25.7265625" bestFit="1" customWidth="1"/>
    <col min="3" max="3" width="8.54296875" bestFit="1" customWidth="1" outlineLevel="1"/>
    <col min="4" max="4" width="8.453125" bestFit="1" customWidth="1"/>
    <col min="5" max="15" width="8" bestFit="1" customWidth="1"/>
    <col min="16" max="16" width="3.1796875" customWidth="1"/>
    <col min="17" max="17" width="1.7265625" customWidth="1"/>
    <col min="18" max="18" width="10.81640625" bestFit="1" customWidth="1"/>
    <col min="19" max="21" width="10.81640625" customWidth="1"/>
    <col min="22" max="22" width="1.7265625" customWidth="1"/>
    <col min="23" max="23" width="29.1796875" customWidth="1"/>
    <col min="24" max="25" width="10.81640625" customWidth="1"/>
    <col min="26" max="26" width="9" customWidth="1"/>
    <col min="27" max="27" width="1.7265625" customWidth="1"/>
    <col min="28" max="28" width="2.81640625" customWidth="1"/>
    <col min="29" max="29" width="0" hidden="1" customWidth="1"/>
    <col min="30" max="48" width="9" hidden="1" customWidth="1"/>
    <col min="49" max="16384" width="9" hidden="1"/>
  </cols>
  <sheetData>
    <row r="1" spans="1:28" thickBot="1">
      <c r="A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9" thickBot="1">
      <c r="A2" s="2"/>
      <c r="B2" s="2"/>
      <c r="C2" s="2"/>
      <c r="D2" s="2"/>
      <c r="E2" s="183"/>
      <c r="F2" s="183"/>
      <c r="G2" s="183"/>
      <c r="H2" s="373" t="s">
        <v>0</v>
      </c>
      <c r="I2" s="183"/>
      <c r="J2" s="183"/>
      <c r="K2" s="183"/>
      <c r="L2" s="183"/>
      <c r="M2" s="183"/>
      <c r="N2" s="183"/>
      <c r="O2" s="183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9" thickBot="1">
      <c r="A3" s="2"/>
      <c r="B3" s="2"/>
      <c r="C3" s="2"/>
      <c r="D3" s="2"/>
      <c r="E3" s="183"/>
      <c r="F3" s="183"/>
      <c r="G3" s="183"/>
      <c r="H3" s="372">
        <v>2018</v>
      </c>
      <c r="I3" s="183"/>
      <c r="J3" s="183"/>
      <c r="K3" s="183"/>
      <c r="L3" s="183"/>
      <c r="M3" s="183"/>
      <c r="N3" s="183"/>
      <c r="O3" s="183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4.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2"/>
    </row>
    <row r="5" spans="1:28" s="187" customFormat="1" ht="21">
      <c r="A5" s="92"/>
      <c r="B5" s="166" t="s">
        <v>56</v>
      </c>
      <c r="C5" s="93" t="s">
        <v>64</v>
      </c>
      <c r="D5" s="93" t="s">
        <v>39</v>
      </c>
      <c r="E5" s="93" t="s">
        <v>40</v>
      </c>
      <c r="F5" s="93" t="s">
        <v>41</v>
      </c>
      <c r="G5" s="93" t="s">
        <v>42</v>
      </c>
      <c r="H5" s="93" t="s">
        <v>43</v>
      </c>
      <c r="I5" s="93" t="s">
        <v>44</v>
      </c>
      <c r="J5" s="93" t="s">
        <v>45</v>
      </c>
      <c r="K5" s="93" t="s">
        <v>46</v>
      </c>
      <c r="L5" s="93" t="s">
        <v>47</v>
      </c>
      <c r="M5" s="93" t="s">
        <v>48</v>
      </c>
      <c r="N5" s="93" t="s">
        <v>49</v>
      </c>
      <c r="O5" s="93" t="s">
        <v>50</v>
      </c>
      <c r="P5" s="93"/>
      <c r="Q5" s="185"/>
      <c r="R5" s="407" t="s">
        <v>94</v>
      </c>
      <c r="S5" s="407"/>
      <c r="T5" s="407"/>
      <c r="U5" s="407"/>
      <c r="V5" s="407"/>
      <c r="W5" s="407"/>
      <c r="X5" s="407"/>
      <c r="Y5" s="407"/>
      <c r="Z5" s="407"/>
      <c r="AA5" s="186"/>
      <c r="AB5" s="92"/>
    </row>
    <row r="6" spans="1:28" ht="14.5">
      <c r="A6" s="2"/>
      <c r="B6" s="2"/>
      <c r="C6" s="3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2"/>
    </row>
    <row r="7" spans="1:28" ht="14.5">
      <c r="A7" s="2"/>
      <c r="B7" s="45" t="s">
        <v>25</v>
      </c>
      <c r="C7" s="188">
        <f>+C16-C24</f>
        <v>231</v>
      </c>
      <c r="D7" s="188">
        <f>+D16-D24</f>
        <v>567.70505922000007</v>
      </c>
      <c r="E7" s="188">
        <f t="shared" ref="E7:O7" si="0">+E16-E24</f>
        <v>567.39386949000004</v>
      </c>
      <c r="F7" s="188">
        <f t="shared" si="0"/>
        <v>569.24043196999992</v>
      </c>
      <c r="G7" s="188">
        <f t="shared" si="0"/>
        <v>568.41958791000002</v>
      </c>
      <c r="H7" s="188">
        <f t="shared" si="0"/>
        <v>571.85724946000005</v>
      </c>
      <c r="I7" s="188">
        <f t="shared" si="0"/>
        <v>576.35243805000005</v>
      </c>
      <c r="J7" s="188">
        <f t="shared" si="0"/>
        <v>584.26746308999986</v>
      </c>
      <c r="K7" s="188">
        <f t="shared" si="0"/>
        <v>588.47332436000011</v>
      </c>
      <c r="L7" s="188">
        <f t="shared" si="0"/>
        <v>593.65408042999979</v>
      </c>
      <c r="M7" s="188">
        <f t="shared" si="0"/>
        <v>597.12918530000002</v>
      </c>
      <c r="N7" s="188">
        <f t="shared" si="0"/>
        <v>587.7071746400004</v>
      </c>
      <c r="O7" s="188">
        <f t="shared" si="0"/>
        <v>593.10413330999995</v>
      </c>
      <c r="P7" s="20"/>
      <c r="Q7" s="184"/>
      <c r="R7" s="405" t="s">
        <v>66</v>
      </c>
      <c r="S7" s="405"/>
      <c r="T7" s="405"/>
      <c r="U7" s="405"/>
      <c r="V7" s="184"/>
      <c r="W7" s="405" t="s">
        <v>95</v>
      </c>
      <c r="X7" s="405"/>
      <c r="Y7" s="405"/>
      <c r="Z7" s="405"/>
      <c r="AA7" s="184"/>
      <c r="AB7" s="2"/>
    </row>
    <row r="8" spans="1:28" ht="14.5">
      <c r="A8" s="2"/>
      <c r="B8" s="3" t="s">
        <v>80</v>
      </c>
      <c r="C8" s="189"/>
      <c r="D8" s="189">
        <f>+D7-C7</f>
        <v>336.70505922000007</v>
      </c>
      <c r="E8" s="189">
        <f>+E7-D7</f>
        <v>-0.3111897300000237</v>
      </c>
      <c r="F8" s="189">
        <f t="shared" ref="F8:O8" si="1">+F7-E7</f>
        <v>1.846562479999875</v>
      </c>
      <c r="G8" s="189">
        <f t="shared" si="1"/>
        <v>-0.8208440599998994</v>
      </c>
      <c r="H8" s="189">
        <f t="shared" si="1"/>
        <v>3.4376615500000298</v>
      </c>
      <c r="I8" s="189">
        <f t="shared" si="1"/>
        <v>4.4951885899999979</v>
      </c>
      <c r="J8" s="189">
        <f t="shared" si="1"/>
        <v>7.9150250399998185</v>
      </c>
      <c r="K8" s="189">
        <f t="shared" si="1"/>
        <v>4.2058612700002413</v>
      </c>
      <c r="L8" s="189">
        <f t="shared" si="1"/>
        <v>5.1807560699996884</v>
      </c>
      <c r="M8" s="189">
        <f t="shared" si="1"/>
        <v>3.4751048700002229</v>
      </c>
      <c r="N8" s="189">
        <f t="shared" si="1"/>
        <v>-9.4220106599996143</v>
      </c>
      <c r="O8" s="189">
        <f t="shared" si="1"/>
        <v>5.3969586699995489</v>
      </c>
      <c r="P8" s="94"/>
      <c r="Q8" s="184"/>
      <c r="R8" s="190" t="s">
        <v>25</v>
      </c>
      <c r="S8" s="191"/>
      <c r="T8" s="191"/>
      <c r="U8" s="191"/>
      <c r="V8" s="192"/>
      <c r="W8" s="190" t="s">
        <v>80</v>
      </c>
      <c r="X8" s="191"/>
      <c r="Y8" s="191"/>
      <c r="Z8" s="191"/>
      <c r="AA8" s="184"/>
      <c r="AB8" s="2"/>
    </row>
    <row r="9" spans="1:28" ht="36">
      <c r="A9" s="2"/>
      <c r="B9" s="45" t="s">
        <v>51</v>
      </c>
      <c r="C9" s="374">
        <f>+C16/C24</f>
        <v>1.20625</v>
      </c>
      <c r="D9" s="47">
        <f t="shared" ref="D9:O9" si="2">+D16/D24</f>
        <v>1.4770148881573979</v>
      </c>
      <c r="E9" s="47">
        <f t="shared" si="2"/>
        <v>1.4675379139731106</v>
      </c>
      <c r="F9" s="47">
        <f t="shared" si="2"/>
        <v>1.4590746510971786</v>
      </c>
      <c r="G9" s="47">
        <f t="shared" si="2"/>
        <v>1.4508142998075604</v>
      </c>
      <c r="H9" s="47">
        <f t="shared" si="2"/>
        <v>1.4459666663411472</v>
      </c>
      <c r="I9" s="47">
        <f t="shared" si="2"/>
        <v>1.4421450151886033</v>
      </c>
      <c r="J9" s="47">
        <f t="shared" si="2"/>
        <v>1.4408812315571793</v>
      </c>
      <c r="K9" s="47">
        <f t="shared" si="2"/>
        <v>1.4367392178334448</v>
      </c>
      <c r="L9" s="47">
        <f t="shared" si="2"/>
        <v>1.4353099179717281</v>
      </c>
      <c r="M9" s="47">
        <f t="shared" si="2"/>
        <v>1.429314996366446</v>
      </c>
      <c r="N9" s="47">
        <f t="shared" si="2"/>
        <v>1.4157542530499931</v>
      </c>
      <c r="O9" s="47">
        <f t="shared" si="2"/>
        <v>1.4122873854333271</v>
      </c>
      <c r="P9" s="96"/>
      <c r="Q9" s="184"/>
      <c r="R9" s="2"/>
      <c r="S9" s="2"/>
      <c r="T9" s="2"/>
      <c r="U9" s="2"/>
      <c r="V9" s="184"/>
      <c r="W9" s="193"/>
      <c r="X9" s="194"/>
      <c r="Y9" s="194"/>
      <c r="Z9" s="193"/>
      <c r="AA9" s="184"/>
      <c r="AB9" s="2"/>
    </row>
    <row r="10" spans="1:28" ht="14.5">
      <c r="A10" s="2"/>
      <c r="B10" s="45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38"/>
      <c r="Q10" s="184"/>
      <c r="R10" s="2"/>
      <c r="S10" s="2"/>
      <c r="T10" s="2"/>
      <c r="U10" s="2"/>
      <c r="V10" s="184"/>
      <c r="W10" s="408"/>
      <c r="X10" s="408"/>
      <c r="Y10" s="408"/>
      <c r="Z10" s="408"/>
      <c r="AA10" s="184"/>
      <c r="AB10" s="2"/>
    </row>
    <row r="11" spans="1:28" ht="14.5">
      <c r="A11" s="2"/>
      <c r="B11" s="113" t="s">
        <v>96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96"/>
      <c r="Q11" s="184"/>
      <c r="R11" s="2"/>
      <c r="S11" s="2"/>
      <c r="T11" s="2"/>
      <c r="U11" s="2"/>
      <c r="V11" s="184"/>
      <c r="W11" s="408"/>
      <c r="X11" s="408"/>
      <c r="Y11" s="408"/>
      <c r="Z11" s="408"/>
      <c r="AA11" s="184"/>
      <c r="AB11" s="2"/>
    </row>
    <row r="12" spans="1:28" ht="14.5">
      <c r="A12" s="2"/>
      <c r="B12" s="3" t="s">
        <v>97</v>
      </c>
      <c r="C12" s="195">
        <v>623</v>
      </c>
      <c r="D12" s="195">
        <v>996.77791707000006</v>
      </c>
      <c r="E12" s="195">
        <v>1016.47512837</v>
      </c>
      <c r="F12" s="195">
        <v>1030.3845162499999</v>
      </c>
      <c r="G12" s="195">
        <v>1036.33626061</v>
      </c>
      <c r="H12" s="195">
        <v>1040.09606899</v>
      </c>
      <c r="I12" s="195">
        <v>1060.63301428</v>
      </c>
      <c r="J12" s="195">
        <v>1087.97652346</v>
      </c>
      <c r="K12" s="195">
        <v>1110.6821641400002</v>
      </c>
      <c r="L12" s="195">
        <v>1139.74666654</v>
      </c>
      <c r="M12" s="195">
        <v>1144.4669583800001</v>
      </c>
      <c r="N12" s="195">
        <v>1180.0258902400001</v>
      </c>
      <c r="O12" s="195">
        <v>1205.96571834</v>
      </c>
      <c r="P12" s="94"/>
      <c r="Q12" s="184"/>
      <c r="R12" s="2"/>
      <c r="S12" s="2"/>
      <c r="T12" s="2"/>
      <c r="U12" s="2"/>
      <c r="V12" s="184"/>
      <c r="W12" s="408"/>
      <c r="X12" s="408"/>
      <c r="Y12" s="408"/>
      <c r="Z12" s="408"/>
      <c r="AA12" s="184"/>
      <c r="AB12" s="2"/>
    </row>
    <row r="13" spans="1:28" ht="14.5">
      <c r="A13" s="2"/>
      <c r="B13" s="3" t="s">
        <v>98</v>
      </c>
      <c r="C13" s="195">
        <v>524</v>
      </c>
      <c r="D13" s="195">
        <v>562.34446167999999</v>
      </c>
      <c r="E13" s="195">
        <v>550.55912349000005</v>
      </c>
      <c r="F13" s="195">
        <v>544.79676792999999</v>
      </c>
      <c r="G13" s="195">
        <v>544.24262352999995</v>
      </c>
      <c r="H13" s="195">
        <v>561.87262644000009</v>
      </c>
      <c r="I13" s="195">
        <v>566.35623346</v>
      </c>
      <c r="J13" s="195">
        <v>566.68825428999992</v>
      </c>
      <c r="K13" s="195">
        <v>570.35421839000003</v>
      </c>
      <c r="L13" s="195">
        <v>566.72858592999989</v>
      </c>
      <c r="M13" s="195">
        <v>585.63817134999999</v>
      </c>
      <c r="N13" s="195">
        <v>574.67206211000007</v>
      </c>
      <c r="O13" s="195">
        <v>579.17743926000003</v>
      </c>
      <c r="P13" s="196"/>
      <c r="Q13" s="184"/>
      <c r="R13" s="2"/>
      <c r="S13" s="2"/>
      <c r="T13" s="2"/>
      <c r="U13" s="2"/>
      <c r="V13" s="184"/>
      <c r="W13" s="408"/>
      <c r="X13" s="408"/>
      <c r="Y13" s="408"/>
      <c r="Z13" s="408"/>
      <c r="AA13" s="184"/>
      <c r="AB13" s="2"/>
    </row>
    <row r="14" spans="1:28" ht="36">
      <c r="A14" s="2"/>
      <c r="B14" s="3" t="s">
        <v>57</v>
      </c>
      <c r="C14" s="195">
        <v>195</v>
      </c>
      <c r="D14" s="195">
        <v>189.28543839</v>
      </c>
      <c r="E14" s="195">
        <v>204.52047051</v>
      </c>
      <c r="F14" s="195">
        <v>224.61526050999998</v>
      </c>
      <c r="G14" s="195">
        <v>239.29627151</v>
      </c>
      <c r="H14" s="195">
        <v>242.75808053</v>
      </c>
      <c r="I14" s="195">
        <v>243.48285371</v>
      </c>
      <c r="J14" s="195">
        <v>245.41166828000001</v>
      </c>
      <c r="K14" s="195">
        <v>245.44445185000001</v>
      </c>
      <c r="L14" s="195">
        <v>241.51178816999999</v>
      </c>
      <c r="M14" s="195">
        <v>248.49485579</v>
      </c>
      <c r="N14" s="195">
        <v>237.18446354</v>
      </c>
      <c r="O14" s="195">
        <v>237.11320574999999</v>
      </c>
      <c r="P14" s="94"/>
      <c r="Q14" s="184"/>
      <c r="R14" s="2"/>
      <c r="S14" s="2"/>
      <c r="T14" s="2"/>
      <c r="U14" s="2"/>
      <c r="V14" s="184"/>
      <c r="W14" s="197" t="s">
        <v>74</v>
      </c>
      <c r="X14" s="194"/>
      <c r="Y14" s="194"/>
      <c r="Z14" s="197" t="s">
        <v>75</v>
      </c>
      <c r="AA14" s="184"/>
      <c r="AB14" s="2"/>
    </row>
    <row r="15" spans="1:28" ht="14.5">
      <c r="A15" s="2"/>
      <c r="B15" s="3" t="s">
        <v>58</v>
      </c>
      <c r="C15" s="198">
        <v>9</v>
      </c>
      <c r="D15" s="198">
        <v>9.4174528200000012</v>
      </c>
      <c r="E15" s="195">
        <v>9.4174528200000012</v>
      </c>
      <c r="F15" s="195">
        <v>9.4174528200000012</v>
      </c>
      <c r="G15" s="195">
        <v>9.4174528200000012</v>
      </c>
      <c r="H15" s="195">
        <v>9.4174528200000012</v>
      </c>
      <c r="I15" s="195">
        <v>9.4174528200000012</v>
      </c>
      <c r="J15" s="195">
        <v>9.4174528200000012</v>
      </c>
      <c r="K15" s="195">
        <v>9.4174528200000012</v>
      </c>
      <c r="L15" s="195">
        <v>9.4174528200000012</v>
      </c>
      <c r="M15" s="195">
        <v>9.4174528200000012</v>
      </c>
      <c r="N15" s="195">
        <v>9.4174528200000012</v>
      </c>
      <c r="O15" s="195">
        <v>9.4174528200000012</v>
      </c>
      <c r="P15" s="2"/>
      <c r="Q15" s="184"/>
      <c r="R15" s="2"/>
      <c r="S15" s="199"/>
      <c r="T15" s="199"/>
      <c r="U15" s="199"/>
      <c r="V15" s="184"/>
      <c r="W15" s="409">
        <f>+D7</f>
        <v>567.70505922000007</v>
      </c>
      <c r="X15" s="199"/>
      <c r="Y15" s="199"/>
      <c r="Z15" s="409">
        <f>+O7</f>
        <v>593.10413330999995</v>
      </c>
      <c r="AA15" s="184"/>
      <c r="AB15" s="2"/>
    </row>
    <row r="16" spans="1:28" ht="36">
      <c r="A16" s="2"/>
      <c r="B16" s="45" t="s">
        <v>59</v>
      </c>
      <c r="C16" s="200">
        <f>SUM(C12:C15)</f>
        <v>1351</v>
      </c>
      <c r="D16" s="200">
        <f>SUM(D12:D15)</f>
        <v>1757.8252699600002</v>
      </c>
      <c r="E16" s="200">
        <f t="shared" ref="E16:O16" si="3">SUM(E12:E15)</f>
        <v>1780.9721751900001</v>
      </c>
      <c r="F16" s="200">
        <f t="shared" si="3"/>
        <v>1809.2139975099999</v>
      </c>
      <c r="G16" s="200">
        <f t="shared" si="3"/>
        <v>1829.29260847</v>
      </c>
      <c r="H16" s="200">
        <f t="shared" si="3"/>
        <v>1854.14422878</v>
      </c>
      <c r="I16" s="200">
        <f t="shared" si="3"/>
        <v>1879.88955427</v>
      </c>
      <c r="J16" s="200">
        <f t="shared" si="3"/>
        <v>1909.4938988499998</v>
      </c>
      <c r="K16" s="200">
        <f t="shared" si="3"/>
        <v>1935.8982872000001</v>
      </c>
      <c r="L16" s="200">
        <f t="shared" si="3"/>
        <v>1957.4044934599999</v>
      </c>
      <c r="M16" s="200">
        <f t="shared" si="3"/>
        <v>1988.0174383400001</v>
      </c>
      <c r="N16" s="200">
        <f t="shared" si="3"/>
        <v>2001.2998687100003</v>
      </c>
      <c r="O16" s="200">
        <f t="shared" si="3"/>
        <v>2031.67381617</v>
      </c>
      <c r="P16" s="201"/>
      <c r="Q16" s="184"/>
      <c r="R16" s="2"/>
      <c r="S16" s="2"/>
      <c r="T16" s="2"/>
      <c r="U16" s="2"/>
      <c r="V16" s="184"/>
      <c r="W16" s="407"/>
      <c r="X16" s="194"/>
      <c r="Y16" s="194"/>
      <c r="Z16" s="407"/>
      <c r="AA16" s="184"/>
      <c r="AB16" s="2"/>
    </row>
    <row r="17" spans="1:28" ht="14.5">
      <c r="A17" s="2"/>
      <c r="B17" s="3" t="s">
        <v>99</v>
      </c>
      <c r="C17" s="2"/>
      <c r="D17" s="202">
        <f>+D16-C16</f>
        <v>406.82526996000024</v>
      </c>
      <c r="E17" s="202">
        <f>+E16-D16</f>
        <v>23.146905229999902</v>
      </c>
      <c r="F17" s="202">
        <f t="shared" ref="F17:O17" si="4">+F16-E16</f>
        <v>28.241822319999756</v>
      </c>
      <c r="G17" s="202">
        <f t="shared" si="4"/>
        <v>20.078610960000105</v>
      </c>
      <c r="H17" s="202">
        <f t="shared" si="4"/>
        <v>24.851620310000044</v>
      </c>
      <c r="I17" s="202">
        <f t="shared" si="4"/>
        <v>25.745325489999914</v>
      </c>
      <c r="J17" s="202">
        <f t="shared" si="4"/>
        <v>29.604344579999861</v>
      </c>
      <c r="K17" s="202">
        <f t="shared" si="4"/>
        <v>26.404388350000318</v>
      </c>
      <c r="L17" s="202">
        <f t="shared" si="4"/>
        <v>21.506206259999772</v>
      </c>
      <c r="M17" s="202">
        <f t="shared" si="4"/>
        <v>30.612944880000214</v>
      </c>
      <c r="N17" s="202">
        <f t="shared" si="4"/>
        <v>13.282430370000156</v>
      </c>
      <c r="O17" s="202">
        <f t="shared" si="4"/>
        <v>30.373947459999727</v>
      </c>
      <c r="P17" s="2"/>
      <c r="Q17" s="184"/>
      <c r="R17" s="190" t="s">
        <v>96</v>
      </c>
      <c r="S17" s="190"/>
      <c r="T17" s="190"/>
      <c r="U17" s="190"/>
      <c r="V17" s="184"/>
      <c r="W17" s="190" t="s">
        <v>99</v>
      </c>
      <c r="X17" s="190"/>
      <c r="Y17" s="190"/>
      <c r="Z17" s="190"/>
      <c r="AA17" s="184"/>
      <c r="AB17" s="2"/>
    </row>
    <row r="18" spans="1:28" ht="14.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184"/>
      <c r="R18" s="405"/>
      <c r="S18" s="405"/>
      <c r="T18" s="405"/>
      <c r="U18" s="405"/>
      <c r="V18" s="184"/>
      <c r="W18" s="405"/>
      <c r="X18" s="405"/>
      <c r="Y18" s="405"/>
      <c r="Z18" s="405"/>
      <c r="AA18" s="184"/>
      <c r="AB18" s="2"/>
    </row>
    <row r="19" spans="1:28" s="205" customFormat="1" ht="14.5">
      <c r="A19" s="168"/>
      <c r="B19" s="113" t="s">
        <v>100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168"/>
      <c r="Q19" s="203"/>
      <c r="R19" s="405"/>
      <c r="S19" s="405"/>
      <c r="T19" s="405"/>
      <c r="U19" s="405"/>
      <c r="V19" s="203"/>
      <c r="W19" s="405"/>
      <c r="X19" s="405"/>
      <c r="Y19" s="405"/>
      <c r="Z19" s="405"/>
      <c r="AA19" s="204"/>
      <c r="AB19" s="168"/>
    </row>
    <row r="20" spans="1:28" ht="26.5" customHeight="1">
      <c r="B20" s="5" t="s">
        <v>101</v>
      </c>
      <c r="C20" s="195">
        <v>672</v>
      </c>
      <c r="D20" s="195">
        <v>683.30712948000007</v>
      </c>
      <c r="E20" s="195">
        <v>703.36040921000006</v>
      </c>
      <c r="F20" s="195">
        <v>726.65613494000002</v>
      </c>
      <c r="G20" s="195">
        <v>744.32786872000008</v>
      </c>
      <c r="H20" s="195">
        <v>761.48242481</v>
      </c>
      <c r="I20" s="195">
        <v>778.33364702999995</v>
      </c>
      <c r="J20" s="195">
        <v>795.59310009000001</v>
      </c>
      <c r="K20" s="195">
        <v>813.08739690999994</v>
      </c>
      <c r="L20" s="195">
        <v>825.1040617000001</v>
      </c>
      <c r="M20" s="195">
        <v>848.08647295000003</v>
      </c>
      <c r="N20" s="195">
        <v>866.35752170000001</v>
      </c>
      <c r="O20" s="195">
        <v>886.58507122000003</v>
      </c>
      <c r="P20" s="100"/>
      <c r="Q20" s="184"/>
      <c r="R20" s="405"/>
      <c r="S20" s="405"/>
      <c r="T20" s="405"/>
      <c r="U20" s="405"/>
      <c r="V20" s="206"/>
      <c r="W20" s="207">
        <f>+D16</f>
        <v>1757.8252699600002</v>
      </c>
      <c r="X20" s="194"/>
      <c r="Y20" s="194"/>
      <c r="Z20" s="207">
        <f>+O16</f>
        <v>2031.67381617</v>
      </c>
      <c r="AA20" s="208"/>
      <c r="AB20" s="2"/>
    </row>
    <row r="21" spans="1:28" ht="14.5">
      <c r="B21" s="5" t="s">
        <v>102</v>
      </c>
      <c r="C21" s="195">
        <v>221</v>
      </c>
      <c r="D21" s="195">
        <v>224.57304093000002</v>
      </c>
      <c r="E21" s="195">
        <v>227.96852010000001</v>
      </c>
      <c r="F21" s="195">
        <v>231.06031361000001</v>
      </c>
      <c r="G21" s="195">
        <v>234.28137347999998</v>
      </c>
      <c r="H21" s="195">
        <v>237.55075572999999</v>
      </c>
      <c r="I21" s="195">
        <v>240.71881250000001</v>
      </c>
      <c r="J21" s="195">
        <v>243.87155193000001</v>
      </c>
      <c r="K21" s="195">
        <v>247.28910081999999</v>
      </c>
      <c r="L21" s="195">
        <v>250.36816683000001</v>
      </c>
      <c r="M21" s="195">
        <v>253.37700513999999</v>
      </c>
      <c r="N21" s="195">
        <v>256.65170040999999</v>
      </c>
      <c r="O21" s="195">
        <v>259.83269404999999</v>
      </c>
      <c r="P21" s="103"/>
      <c r="Q21" s="184"/>
      <c r="R21" s="190" t="s">
        <v>100</v>
      </c>
      <c r="S21" s="190"/>
      <c r="T21" s="190"/>
      <c r="U21" s="190"/>
      <c r="V21" s="184"/>
      <c r="W21" s="190" t="s">
        <v>103</v>
      </c>
      <c r="X21" s="190"/>
      <c r="Y21" s="190"/>
      <c r="Z21" s="190"/>
      <c r="AA21" s="208"/>
      <c r="AB21" s="2"/>
    </row>
    <row r="22" spans="1:28" ht="14.5">
      <c r="B22" s="5" t="s">
        <v>104</v>
      </c>
      <c r="C22" s="195">
        <v>275</v>
      </c>
      <c r="D22" s="195">
        <v>282.24004033</v>
      </c>
      <c r="E22" s="195">
        <v>282.24937639000001</v>
      </c>
      <c r="F22" s="195">
        <v>282.25711698999999</v>
      </c>
      <c r="G22" s="195">
        <v>282.26377836</v>
      </c>
      <c r="H22" s="195">
        <v>283.25379877999995</v>
      </c>
      <c r="I22" s="195">
        <v>284.48465669000001</v>
      </c>
      <c r="J22" s="195">
        <v>285.76178374</v>
      </c>
      <c r="K22" s="195">
        <v>287.04846511</v>
      </c>
      <c r="L22" s="195">
        <v>288.27818450000001</v>
      </c>
      <c r="M22" s="195">
        <v>289.42477494999997</v>
      </c>
      <c r="N22" s="195">
        <v>290.58347196</v>
      </c>
      <c r="O22" s="195">
        <v>292.15191758999998</v>
      </c>
      <c r="P22" s="100"/>
      <c r="Q22" s="184"/>
      <c r="R22" s="406"/>
      <c r="S22" s="406"/>
      <c r="T22" s="406"/>
      <c r="U22" s="406"/>
      <c r="V22" s="184"/>
      <c r="W22" s="405"/>
      <c r="X22" s="405"/>
      <c r="Y22" s="405"/>
      <c r="Z22" s="405"/>
      <c r="AA22" s="208"/>
      <c r="AB22" s="2"/>
    </row>
    <row r="23" spans="1:28" ht="14.5">
      <c r="B23" s="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00"/>
      <c r="Q23" s="184"/>
      <c r="R23" s="406"/>
      <c r="S23" s="406"/>
      <c r="T23" s="406"/>
      <c r="U23" s="406"/>
      <c r="V23" s="184"/>
      <c r="W23" s="23"/>
      <c r="X23" s="23"/>
      <c r="Y23" s="23"/>
      <c r="Z23" s="23"/>
      <c r="AA23" s="208"/>
      <c r="AB23" s="2"/>
    </row>
    <row r="24" spans="1:28" ht="14.5">
      <c r="A24" s="2"/>
      <c r="B24" s="45" t="s">
        <v>60</v>
      </c>
      <c r="C24" s="209">
        <v>1120</v>
      </c>
      <c r="D24" s="209">
        <f t="shared" ref="D24:O24" si="5">SUM(D20:D22)</f>
        <v>1190.1202107400002</v>
      </c>
      <c r="E24" s="209">
        <f t="shared" si="5"/>
        <v>1213.5783057000001</v>
      </c>
      <c r="F24" s="209">
        <f t="shared" si="5"/>
        <v>1239.97356554</v>
      </c>
      <c r="G24" s="209">
        <f t="shared" si="5"/>
        <v>1260.87302056</v>
      </c>
      <c r="H24" s="209">
        <f t="shared" si="5"/>
        <v>1282.28697932</v>
      </c>
      <c r="I24" s="209">
        <f t="shared" si="5"/>
        <v>1303.5371162199999</v>
      </c>
      <c r="J24" s="209">
        <f t="shared" si="5"/>
        <v>1325.22643576</v>
      </c>
      <c r="K24" s="209">
        <f t="shared" si="5"/>
        <v>1347.42496284</v>
      </c>
      <c r="L24" s="209">
        <f t="shared" si="5"/>
        <v>1363.7504130300001</v>
      </c>
      <c r="M24" s="209">
        <f t="shared" si="5"/>
        <v>1390.8882530400001</v>
      </c>
      <c r="N24" s="209">
        <f t="shared" si="5"/>
        <v>1413.5926940699999</v>
      </c>
      <c r="O24" s="209">
        <f t="shared" si="5"/>
        <v>1438.5696828600001</v>
      </c>
      <c r="P24" s="182"/>
      <c r="Q24" s="184"/>
      <c r="R24" s="406"/>
      <c r="S24" s="406"/>
      <c r="T24" s="406"/>
      <c r="U24" s="406"/>
      <c r="V24" s="184"/>
      <c r="W24" s="207">
        <f>+D24</f>
        <v>1190.1202107400002</v>
      </c>
      <c r="X24" s="2"/>
      <c r="Y24" s="2"/>
      <c r="Z24" s="207">
        <f>+O24</f>
        <v>1438.5696828600001</v>
      </c>
      <c r="AA24" s="184"/>
      <c r="AB24" s="2"/>
    </row>
    <row r="25" spans="1:28" ht="14.5">
      <c r="A25" s="2"/>
      <c r="B25" s="3" t="s">
        <v>103</v>
      </c>
      <c r="C25" s="2"/>
      <c r="D25" s="202">
        <f>+D24-C24</f>
        <v>70.120210740000175</v>
      </c>
      <c r="E25" s="202">
        <f>+E24-D24</f>
        <v>23.458094959999926</v>
      </c>
      <c r="F25" s="202">
        <f t="shared" ref="F25:O25" si="6">+F24-E24</f>
        <v>26.395259839999881</v>
      </c>
      <c r="G25" s="202">
        <f t="shared" si="6"/>
        <v>20.899455020000005</v>
      </c>
      <c r="H25" s="202">
        <f t="shared" si="6"/>
        <v>21.413958760000014</v>
      </c>
      <c r="I25" s="202">
        <f t="shared" si="6"/>
        <v>21.250136899999916</v>
      </c>
      <c r="J25" s="202">
        <f t="shared" si="6"/>
        <v>21.689319540000042</v>
      </c>
      <c r="K25" s="202">
        <f t="shared" si="6"/>
        <v>22.198527080000076</v>
      </c>
      <c r="L25" s="202">
        <f t="shared" si="6"/>
        <v>16.325450190000083</v>
      </c>
      <c r="M25" s="202">
        <f t="shared" si="6"/>
        <v>27.137840009999991</v>
      </c>
      <c r="N25" s="202">
        <f t="shared" si="6"/>
        <v>22.704441029999771</v>
      </c>
      <c r="O25" s="202">
        <f t="shared" si="6"/>
        <v>24.976988790000178</v>
      </c>
      <c r="P25" s="182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2"/>
    </row>
    <row r="26" spans="1:28" ht="14.5">
      <c r="A26" s="2"/>
      <c r="B26" s="3"/>
      <c r="C26" s="2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5" customHeight="1"/>
    <row r="28" spans="1:28" ht="15" customHeight="1"/>
    <row r="29" spans="1:28" ht="15" customHeight="1"/>
    <row r="30" spans="1:28" ht="14.5" hidden="1">
      <c r="D30" s="116"/>
    </row>
    <row r="31" spans="1:28" ht="15" customHeight="1"/>
    <row r="32" spans="1:28" ht="15" customHeight="1"/>
    <row r="38" spans="6:6" ht="15" customHeight="1"/>
    <row r="39" spans="6:6" ht="15" customHeight="1"/>
    <row r="40" spans="6:6" ht="14.5" hidden="1">
      <c r="F40" s="210"/>
    </row>
    <row r="41" spans="6:6" ht="15" customHeight="1"/>
    <row r="42" spans="6:6" ht="15" customHeight="1"/>
    <row r="46" spans="6:6" ht="15" customHeight="1"/>
    <row r="56" spans="1:28" ht="15" customHeight="1"/>
    <row r="60" spans="1:28" ht="14.5" hidden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4.5" hidden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4.5" hidden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71" ht="15" customHeight="1"/>
    <row r="72" ht="15" customHeight="1"/>
    <row r="73" ht="15" customHeight="1"/>
  </sheetData>
  <mergeCells count="10">
    <mergeCell ref="R18:U20"/>
    <mergeCell ref="W18:Z19"/>
    <mergeCell ref="R22:U24"/>
    <mergeCell ref="W22:Z22"/>
    <mergeCell ref="R5:Z5"/>
    <mergeCell ref="R7:U7"/>
    <mergeCell ref="W7:Z7"/>
    <mergeCell ref="W10:Z13"/>
    <mergeCell ref="W15:W16"/>
    <mergeCell ref="Z15:Z16"/>
  </mergeCells>
  <dataValidations count="1">
    <dataValidation type="list" allowBlank="1" showInputMessage="1" showErrorMessage="1" sqref="H3" xr:uid="{C8C41F9C-EF36-40EC-99CF-86E31E2B7A94}">
      <formula1>"2017,2018,2019"</formula1>
    </dataValidation>
  </dataValidations>
  <pageMargins left="0.7" right="0.7" top="0.75" bottom="0.75" header="0.3" footer="0.3"/>
  <pageSetup orientation="portrait" horizontalDpi="4294967293" verticalDpi="0"/>
  <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lineWeight="1.5" displayEmptyCellsAs="gap" xr2:uid="{18E7DF0A-5CD9-4902-A87B-246A9CB189F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'Working Capital'!D24:O24</xm:f>
              <xm:sqref>R22</xm:sqref>
            </x14:sparkline>
            <x14:sparkline>
              <xm:f>'Working Capital'!D25:O25</xm:f>
              <xm:sqref>R23</xm:sqref>
            </x14:sparkline>
          </x14:sparklines>
        </x14:sparklineGroup>
        <x14:sparklineGroup manualMax="0" manualMin="0" lineWeight="1.5" displayEmptyCellsAs="gap" xr2:uid="{15BDA7CF-EE06-415C-850A-E6999F74D576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'Working Capital'!D16:O16</xm:f>
              <xm:sqref>R18</xm:sqref>
            </x14:sparkline>
          </x14:sparklines>
        </x14:sparklineGroup>
        <x14:sparklineGroup manualMax="0" manualMin="0" type="column" displayEmptyCellsAs="gap" negative="1" xr2:uid="{1FF26347-2DA4-4707-A4CB-9E6B67795B17}">
          <x14:colorSeries rgb="FF0070C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'Working Capital'!E8:O8</xm:f>
              <xm:sqref>W10</xm:sqref>
            </x14:sparkline>
          </x14:sparklines>
        </x14:sparklineGroup>
        <x14:sparklineGroup manualMax="0" manualMin="0" type="column" displayEmptyCellsAs="gap" negative="1" xr2:uid="{71207ECE-9A67-4F2D-BF07-4C72F4A59409}">
          <x14:colorSeries rgb="FF0070C0"/>
          <x14:colorNegative rgb="FFC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'Working Capital'!E17:O17</xm:f>
              <xm:sqref>W18</xm:sqref>
            </x14:sparkline>
          </x14:sparklines>
        </x14:sparklineGroup>
        <x14:sparklineGroup manualMax="0" manualMin="0" type="column" displayEmptyCellsAs="gap" negative="1" xr2:uid="{490C3697-8C44-4801-875A-1B43DE4705EC}">
          <x14:colorSeries rgb="FFC00000"/>
          <x14:colorNegative rgb="FF0070C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'Working Capital'!E25:O25</xm:f>
              <xm:sqref>W22</xm:sqref>
            </x14:sparkline>
            <x14:sparkline>
              <xm:f>'Working Capital'!E26:O26</xm:f>
              <xm:sqref>W23</xm:sqref>
            </x14:sparkline>
          </x14:sparklines>
        </x14:sparklineGroup>
      </x14:sparklineGroup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786D7-6762-44D3-ACF1-922FE3B57A58}">
  <sheetPr codeName="Sheet17">
    <tabColor theme="4"/>
  </sheetPr>
  <dimension ref="A1:R50"/>
  <sheetViews>
    <sheetView showGridLines="0" zoomScaleNormal="100" workbookViewId="0">
      <selection activeCell="E2" sqref="E2:E3"/>
    </sheetView>
  </sheetViews>
  <sheetFormatPr defaultColWidth="0" defaultRowHeight="15" customHeight="1" zeroHeight="1" outlineLevelCol="1"/>
  <cols>
    <col min="1" max="1" width="3" customWidth="1"/>
    <col min="2" max="2" width="21" bestFit="1" customWidth="1"/>
    <col min="3" max="3" width="12.26953125" bestFit="1" customWidth="1"/>
    <col min="4" max="4" width="13.81640625" bestFit="1" customWidth="1"/>
    <col min="5" max="5" width="12.453125" bestFit="1" customWidth="1"/>
    <col min="6" max="6" width="19" customWidth="1"/>
    <col min="7" max="11" width="8.81640625" customWidth="1"/>
    <col min="12" max="12" width="13.26953125" bestFit="1" customWidth="1"/>
    <col min="13" max="13" width="15.26953125" customWidth="1"/>
    <col min="14" max="15" width="8.81640625" customWidth="1"/>
    <col min="16" max="16" width="8.81640625" customWidth="1" outlineLevel="1"/>
    <col min="17" max="17" width="8.81640625" customWidth="1"/>
    <col min="18" max="18" width="0" hidden="1" customWidth="1"/>
    <col min="19" max="16384" width="8.81640625" hidden="1"/>
  </cols>
  <sheetData>
    <row r="1" spans="1:16" thickBo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ht="19" thickBot="1">
      <c r="A2" s="2"/>
      <c r="B2" s="2"/>
      <c r="C2" s="2"/>
      <c r="D2" s="2"/>
      <c r="E2" s="373" t="s">
        <v>0</v>
      </c>
      <c r="F2" s="211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ht="19" thickBot="1">
      <c r="A3" s="2"/>
      <c r="B3" s="2"/>
      <c r="C3" s="2"/>
      <c r="D3" s="2"/>
      <c r="E3" s="372">
        <v>2018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14.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 ht="14.5">
      <c r="A5" s="92"/>
      <c r="B5" s="166" t="s">
        <v>56</v>
      </c>
      <c r="C5" s="92"/>
      <c r="D5" s="93" t="s">
        <v>39</v>
      </c>
      <c r="E5" s="93" t="s">
        <v>40</v>
      </c>
      <c r="F5" s="93" t="s">
        <v>41</v>
      </c>
      <c r="G5" s="93" t="s">
        <v>42</v>
      </c>
      <c r="H5" s="93" t="s">
        <v>43</v>
      </c>
      <c r="I5" s="93" t="s">
        <v>44</v>
      </c>
      <c r="J5" s="93" t="s">
        <v>45</v>
      </c>
      <c r="K5" s="93" t="s">
        <v>46</v>
      </c>
      <c r="L5" s="93" t="s">
        <v>47</v>
      </c>
      <c r="M5" s="93" t="s">
        <v>48</v>
      </c>
      <c r="N5" s="93" t="s">
        <v>49</v>
      </c>
      <c r="O5" s="93" t="s">
        <v>50</v>
      </c>
      <c r="P5" s="93"/>
    </row>
    <row r="6" spans="1:16" ht="14.5">
      <c r="A6" s="2"/>
      <c r="B6" s="113" t="s">
        <v>101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96"/>
    </row>
    <row r="7" spans="1:16" ht="14.5">
      <c r="A7" s="2"/>
      <c r="B7" s="3" t="s">
        <v>105</v>
      </c>
      <c r="C7" s="99">
        <f>+D7-(0.15*D7)</f>
        <v>58.081106005799995</v>
      </c>
      <c r="D7" s="212">
        <v>68.330712947999999</v>
      </c>
      <c r="E7" s="212">
        <v>200.5327973</v>
      </c>
      <c r="F7" s="212">
        <v>232.95725730000001</v>
      </c>
      <c r="G7" s="212">
        <v>176.71733780000002</v>
      </c>
      <c r="H7" s="212">
        <v>171.5455609</v>
      </c>
      <c r="I7" s="212">
        <v>168.5122222</v>
      </c>
      <c r="J7" s="212">
        <v>172.59453059999998</v>
      </c>
      <c r="K7" s="212">
        <v>174.9429682</v>
      </c>
      <c r="L7" s="212">
        <v>120.16664789999999</v>
      </c>
      <c r="M7" s="212">
        <v>229.82411250000001</v>
      </c>
      <c r="N7" s="212">
        <v>182.7104875</v>
      </c>
      <c r="O7" s="212">
        <v>202.27549519999999</v>
      </c>
      <c r="P7" s="94"/>
    </row>
    <row r="8" spans="1:16" ht="14.5">
      <c r="A8" s="2"/>
      <c r="B8" s="3" t="s">
        <v>106</v>
      </c>
      <c r="C8" s="2"/>
      <c r="D8" s="212">
        <v>50.681308125999998</v>
      </c>
      <c r="E8" s="212">
        <v>34.048152299999998</v>
      </c>
      <c r="F8" s="212">
        <v>30.995341099999997</v>
      </c>
      <c r="G8" s="212">
        <v>32.277212400000003</v>
      </c>
      <c r="H8" s="212">
        <v>42.594026700000001</v>
      </c>
      <c r="I8" s="212">
        <v>43.9891468</v>
      </c>
      <c r="J8" s="212">
        <v>44.298664800000005</v>
      </c>
      <c r="K8" s="212">
        <v>47.042302599999999</v>
      </c>
      <c r="L8" s="212">
        <v>43.087854000000007</v>
      </c>
      <c r="M8" s="212">
        <v>41.554287599999995</v>
      </c>
      <c r="N8" s="212">
        <v>44.333922800000003</v>
      </c>
      <c r="O8" s="212">
        <v>47.494392699999999</v>
      </c>
      <c r="P8" s="212">
        <v>51</v>
      </c>
    </row>
    <row r="9" spans="1:16" ht="14.5">
      <c r="A9" s="2"/>
      <c r="B9" s="3" t="s">
        <v>107</v>
      </c>
      <c r="C9" s="2"/>
      <c r="D9" s="213">
        <f>E8</f>
        <v>34.048152299999998</v>
      </c>
      <c r="E9" s="213">
        <f t="shared" ref="E9:N9" si="0">F8</f>
        <v>30.995341099999997</v>
      </c>
      <c r="F9" s="213">
        <f t="shared" si="0"/>
        <v>32.277212400000003</v>
      </c>
      <c r="G9" s="213">
        <f t="shared" si="0"/>
        <v>42.594026700000001</v>
      </c>
      <c r="H9" s="213">
        <f t="shared" si="0"/>
        <v>43.9891468</v>
      </c>
      <c r="I9" s="213">
        <f t="shared" si="0"/>
        <v>44.298664800000005</v>
      </c>
      <c r="J9" s="213">
        <f t="shared" si="0"/>
        <v>47.042302599999999</v>
      </c>
      <c r="K9" s="213">
        <f t="shared" si="0"/>
        <v>43.087854000000007</v>
      </c>
      <c r="L9" s="213">
        <f t="shared" si="0"/>
        <v>41.554287599999995</v>
      </c>
      <c r="M9" s="213">
        <f t="shared" si="0"/>
        <v>44.333922800000003</v>
      </c>
      <c r="N9" s="213">
        <f t="shared" si="0"/>
        <v>47.494392699999999</v>
      </c>
      <c r="O9" s="213">
        <f>P8</f>
        <v>51</v>
      </c>
      <c r="P9" s="196"/>
    </row>
    <row r="10" spans="1:16" ht="14.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196"/>
    </row>
    <row r="11" spans="1:16" ht="14.5">
      <c r="A11" s="2"/>
      <c r="B11" s="45" t="s">
        <v>108</v>
      </c>
      <c r="C11" s="2"/>
      <c r="D11" s="214">
        <f>D7/((D8+D9)/2)</f>
        <v>1.6129150971680708</v>
      </c>
      <c r="E11" s="214">
        <f t="shared" ref="E11:N11" si="1">E7/((E8+E9)/2)</f>
        <v>6.1661139898122395</v>
      </c>
      <c r="F11" s="214">
        <f t="shared" si="1"/>
        <v>7.3636116898617034</v>
      </c>
      <c r="G11" s="214">
        <f t="shared" si="1"/>
        <v>4.7205666668337543</v>
      </c>
      <c r="H11" s="214">
        <f t="shared" si="1"/>
        <v>3.9625611759310253</v>
      </c>
      <c r="I11" s="214">
        <f t="shared" si="1"/>
        <v>3.8173382972378489</v>
      </c>
      <c r="J11" s="214">
        <f t="shared" si="1"/>
        <v>3.779126398873677</v>
      </c>
      <c r="K11" s="214">
        <f t="shared" si="1"/>
        <v>3.8820074168161378</v>
      </c>
      <c r="L11" s="214">
        <f t="shared" si="1"/>
        <v>2.8394047132663758</v>
      </c>
      <c r="M11" s="214">
        <f t="shared" si="1"/>
        <v>5.3517033695232294</v>
      </c>
      <c r="N11" s="214">
        <f t="shared" si="1"/>
        <v>3.9793932079697139</v>
      </c>
      <c r="O11" s="214">
        <f>O7/((O8+O9)/2)</f>
        <v>4.1073504725513175</v>
      </c>
      <c r="P11" s="196"/>
    </row>
    <row r="12" spans="1:16" ht="14.5">
      <c r="A12" s="2"/>
      <c r="B12" s="2"/>
      <c r="C12" s="2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96"/>
    </row>
    <row r="13" spans="1:16" ht="14.5">
      <c r="A13" s="2"/>
      <c r="B13" s="45" t="s">
        <v>109</v>
      </c>
      <c r="C13" s="2"/>
      <c r="D13" s="215">
        <f>365/D11</f>
        <v>226.29833438899595</v>
      </c>
      <c r="E13" s="215">
        <f>365/E11</f>
        <v>59.194494393561214</v>
      </c>
      <c r="F13" s="215">
        <f t="shared" ref="F13:N13" si="2">365/F11</f>
        <v>49.568067325241465</v>
      </c>
      <c r="G13" s="215">
        <f t="shared" si="2"/>
        <v>77.321225556341517</v>
      </c>
      <c r="H13" s="215">
        <f t="shared" si="2"/>
        <v>92.112142575121567</v>
      </c>
      <c r="I13" s="215">
        <f t="shared" si="2"/>
        <v>95.616361867667536</v>
      </c>
      <c r="J13" s="215">
        <f t="shared" si="2"/>
        <v>96.583168032904069</v>
      </c>
      <c r="K13" s="215">
        <f t="shared" si="2"/>
        <v>94.023519486049295</v>
      </c>
      <c r="L13" s="215">
        <f t="shared" si="2"/>
        <v>128.54807146534375</v>
      </c>
      <c r="M13" s="215">
        <f t="shared" si="2"/>
        <v>68.202584261040045</v>
      </c>
      <c r="N13" s="215">
        <f t="shared" si="2"/>
        <v>91.722526758350426</v>
      </c>
      <c r="O13" s="215">
        <f>365/O11</f>
        <v>88.865073102290438</v>
      </c>
      <c r="P13" s="196"/>
    </row>
    <row r="14" spans="1:16" ht="14.5">
      <c r="A14" s="2"/>
      <c r="B14" s="3"/>
      <c r="C14" s="2"/>
      <c r="D14" s="216">
        <f>+IF(D13&lt;0.3,1,-1)</f>
        <v>-1</v>
      </c>
      <c r="E14" s="216">
        <f t="shared" ref="E14:O14" si="3">+IF(E13&lt;0.3,1,-1)</f>
        <v>-1</v>
      </c>
      <c r="F14" s="216">
        <f t="shared" si="3"/>
        <v>-1</v>
      </c>
      <c r="G14" s="216">
        <f t="shared" si="3"/>
        <v>-1</v>
      </c>
      <c r="H14" s="216">
        <f t="shared" si="3"/>
        <v>-1</v>
      </c>
      <c r="I14" s="216">
        <f t="shared" si="3"/>
        <v>-1</v>
      </c>
      <c r="J14" s="216">
        <f t="shared" si="3"/>
        <v>-1</v>
      </c>
      <c r="K14" s="216">
        <f t="shared" si="3"/>
        <v>-1</v>
      </c>
      <c r="L14" s="216">
        <f t="shared" si="3"/>
        <v>-1</v>
      </c>
      <c r="M14" s="216">
        <f t="shared" si="3"/>
        <v>-1</v>
      </c>
      <c r="N14" s="216">
        <f t="shared" si="3"/>
        <v>-1</v>
      </c>
      <c r="O14" s="216">
        <f t="shared" si="3"/>
        <v>-1</v>
      </c>
      <c r="P14" s="196"/>
    </row>
    <row r="15" spans="1:16" ht="14.5">
      <c r="A15" s="2"/>
      <c r="B15" s="113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14.5">
      <c r="A16" s="2"/>
      <c r="B16" s="3"/>
      <c r="C16" s="99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201"/>
    </row>
    <row r="17" spans="1:16" ht="14.5">
      <c r="A17" s="2"/>
      <c r="B17" s="3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2"/>
    </row>
    <row r="18" spans="1:16" ht="14.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</row>
    <row r="19" spans="1:16" ht="14.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100"/>
    </row>
    <row r="20" spans="1:16" ht="14.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100"/>
    </row>
    <row r="21" spans="1:16" ht="14.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100"/>
    </row>
    <row r="22" spans="1:16" ht="14.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100"/>
    </row>
    <row r="23" spans="1:16" ht="14.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100"/>
    </row>
    <row r="24" spans="1:16" ht="14.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100"/>
    </row>
    <row r="25" spans="1:16" ht="14.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100"/>
    </row>
    <row r="26" spans="1:16" ht="14.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182"/>
    </row>
    <row r="27" spans="1:16" ht="14.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103"/>
    </row>
    <row r="28" spans="1:16" ht="14.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103"/>
    </row>
    <row r="29" spans="1:16" ht="14.5">
      <c r="A29" s="2"/>
      <c r="B29" s="3"/>
      <c r="C29" s="2"/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3"/>
    </row>
    <row r="30" spans="1:16" ht="14.5">
      <c r="A30" s="2"/>
      <c r="C30" s="100"/>
      <c r="E30" s="217" t="s">
        <v>110</v>
      </c>
      <c r="F30" s="217" t="s">
        <v>111</v>
      </c>
      <c r="G30" s="100"/>
      <c r="H30" s="100"/>
      <c r="J30" s="2"/>
      <c r="L30" s="217" t="s">
        <v>110</v>
      </c>
      <c r="M30" s="217" t="s">
        <v>111</v>
      </c>
      <c r="N30" s="2"/>
      <c r="O30" s="100"/>
      <c r="P30" s="103"/>
    </row>
    <row r="31" spans="1:16" ht="18.5">
      <c r="A31" s="2"/>
      <c r="B31" s="2"/>
      <c r="C31" s="100"/>
      <c r="D31" s="218" t="s">
        <v>112</v>
      </c>
      <c r="E31" s="219">
        <f>D11</f>
        <v>1.6129150971680708</v>
      </c>
      <c r="F31" s="219">
        <f>O11</f>
        <v>4.1073504725513175</v>
      </c>
      <c r="G31" s="100"/>
      <c r="H31" s="100"/>
      <c r="I31" s="100"/>
      <c r="J31" s="2"/>
      <c r="K31" s="218" t="s">
        <v>113</v>
      </c>
      <c r="L31" s="220">
        <f>D7</f>
        <v>68.330712947999999</v>
      </c>
      <c r="M31" s="220">
        <f>O7</f>
        <v>202.27549519999999</v>
      </c>
      <c r="N31" s="2"/>
      <c r="O31" s="100"/>
      <c r="P31" s="103"/>
    </row>
    <row r="32" spans="1:16" ht="18.5">
      <c r="A32" s="2"/>
      <c r="B32" s="3"/>
      <c r="C32" s="2"/>
      <c r="D32" s="218" t="s">
        <v>109</v>
      </c>
      <c r="E32" s="220">
        <f>D13</f>
        <v>226.29833438899595</v>
      </c>
      <c r="F32" s="220">
        <f>O13</f>
        <v>88.865073102290438</v>
      </c>
      <c r="G32" s="103"/>
      <c r="H32" s="103"/>
      <c r="I32" s="103"/>
      <c r="J32" s="103"/>
      <c r="K32" s="218" t="s">
        <v>114</v>
      </c>
      <c r="L32" s="220">
        <f>D9</f>
        <v>34.048152299999998</v>
      </c>
      <c r="M32" s="220">
        <f>O9</f>
        <v>51</v>
      </c>
      <c r="N32" s="103"/>
      <c r="O32" s="103"/>
      <c r="P32" s="103"/>
    </row>
    <row r="33" spans="1:16" ht="14.5">
      <c r="A33" s="2"/>
      <c r="B33" s="2"/>
      <c r="C33" s="2"/>
      <c r="D33" s="3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</row>
    <row r="40" spans="1:16" ht="15" customHeight="1"/>
    <row r="41" spans="1:16" ht="15" customHeight="1"/>
    <row r="42" spans="1:16" ht="15" customHeight="1"/>
    <row r="43" spans="1:16" ht="15" customHeight="1"/>
    <row r="44" spans="1:16" ht="15" customHeight="1"/>
    <row r="45" spans="1:16" ht="15" customHeight="1"/>
    <row r="46" spans="1:16" ht="15" customHeight="1"/>
    <row r="47" spans="1:16" ht="15" customHeight="1"/>
    <row r="48" spans="1:16" ht="15" customHeight="1"/>
    <row r="49" ht="15" customHeight="1"/>
    <row r="50" ht="15" customHeight="1"/>
  </sheetData>
  <dataValidations count="1">
    <dataValidation type="list" allowBlank="1" showInputMessage="1" showErrorMessage="1" sqref="E3" xr:uid="{6979A932-D9C5-4454-A380-6C824BBCBA6E}">
      <formula1>"2017,2018,2019"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35F73-6172-4108-8CEC-ECCF825F02A4}">
  <sheetPr codeName="Sheet18">
    <tabColor theme="4"/>
  </sheetPr>
  <dimension ref="A1:R46"/>
  <sheetViews>
    <sheetView showGridLines="0" workbookViewId="0">
      <selection activeCell="E3" sqref="E3"/>
    </sheetView>
  </sheetViews>
  <sheetFormatPr defaultColWidth="0" defaultRowHeight="15" customHeight="1" zeroHeight="1"/>
  <cols>
    <col min="1" max="1" width="3.54296875" customWidth="1"/>
    <col min="2" max="2" width="18.26953125" bestFit="1" customWidth="1"/>
    <col min="3" max="3" width="12.26953125" bestFit="1" customWidth="1"/>
    <col min="4" max="4" width="15.7265625" bestFit="1" customWidth="1"/>
    <col min="5" max="16" width="8.81640625" customWidth="1"/>
    <col min="17" max="17" width="4" customWidth="1"/>
    <col min="18" max="18" width="0" hidden="1" customWidth="1"/>
    <col min="19" max="16384" width="8.81640625" hidden="1"/>
  </cols>
  <sheetData>
    <row r="1" spans="1:17" thickBo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17" ht="18.5">
      <c r="A2" s="2"/>
      <c r="B2" s="2"/>
      <c r="C2" s="2"/>
      <c r="D2" s="2"/>
      <c r="E2" s="371" t="s">
        <v>0</v>
      </c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2"/>
      <c r="Q2" s="2"/>
    </row>
    <row r="3" spans="1:17" ht="19" thickBot="1">
      <c r="A3" s="2"/>
      <c r="B3" s="2"/>
      <c r="C3" s="2"/>
      <c r="D3" s="2"/>
      <c r="E3" s="372">
        <v>2019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ht="14.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</row>
    <row r="5" spans="1:17" ht="14.5">
      <c r="A5" s="92"/>
      <c r="B5" s="166" t="s">
        <v>56</v>
      </c>
      <c r="C5" s="92"/>
      <c r="D5" s="93" t="s">
        <v>39</v>
      </c>
      <c r="E5" s="93" t="s">
        <v>40</v>
      </c>
      <c r="F5" s="93" t="s">
        <v>41</v>
      </c>
      <c r="G5" s="93" t="s">
        <v>42</v>
      </c>
      <c r="H5" s="93" t="s">
        <v>43</v>
      </c>
      <c r="I5" s="93" t="s">
        <v>44</v>
      </c>
      <c r="J5" s="93" t="s">
        <v>45</v>
      </c>
      <c r="K5" s="93" t="s">
        <v>46</v>
      </c>
      <c r="L5" s="93" t="s">
        <v>47</v>
      </c>
      <c r="M5" s="93" t="s">
        <v>48</v>
      </c>
      <c r="N5" s="93" t="s">
        <v>49</v>
      </c>
      <c r="O5" s="93" t="s">
        <v>50</v>
      </c>
      <c r="P5" s="93"/>
      <c r="Q5" s="92"/>
    </row>
    <row r="6" spans="1:17" ht="14.5">
      <c r="A6" s="2"/>
      <c r="B6" s="3" t="s">
        <v>115</v>
      </c>
      <c r="C6" s="99">
        <f>+D6-(0.15*D6)</f>
        <v>1.4185369595927872</v>
      </c>
      <c r="D6" s="221">
        <f t="shared" ref="D6:O6" si="0">+D9/D11</f>
        <v>1.6688670112856321</v>
      </c>
      <c r="E6" s="221">
        <f t="shared" si="0"/>
        <v>2.5567139229170794</v>
      </c>
      <c r="F6" s="221">
        <f t="shared" si="0"/>
        <v>2.9111370181627114</v>
      </c>
      <c r="G6" s="221">
        <f t="shared" si="0"/>
        <v>3.7444594230899826</v>
      </c>
      <c r="H6" s="221">
        <f t="shared" si="0"/>
        <v>2.8154843324071908</v>
      </c>
      <c r="I6" s="221">
        <f t="shared" si="0"/>
        <v>6.1846915732067842</v>
      </c>
      <c r="J6" s="221">
        <f t="shared" si="0"/>
        <v>3.7413857510867636</v>
      </c>
      <c r="K6" s="221">
        <f t="shared" si="0"/>
        <v>5.0754320387360226</v>
      </c>
      <c r="L6" s="221">
        <f t="shared" si="0"/>
        <v>16.198815504447865</v>
      </c>
      <c r="M6" s="221">
        <f t="shared" si="0"/>
        <v>3.8452595698883116</v>
      </c>
      <c r="N6" s="221">
        <f t="shared" si="0"/>
        <v>3.9031345478318662</v>
      </c>
      <c r="O6" s="221">
        <f t="shared" si="0"/>
        <v>1.4030937365630469</v>
      </c>
      <c r="P6" s="20"/>
      <c r="Q6" s="2"/>
    </row>
    <row r="7" spans="1:17" ht="14.5">
      <c r="A7" s="2"/>
      <c r="B7" s="3" t="s">
        <v>23</v>
      </c>
      <c r="C7" s="2"/>
      <c r="D7" s="222">
        <v>14.809342924999999</v>
      </c>
      <c r="E7" s="222">
        <v>9.9914685399999996</v>
      </c>
      <c r="F7" s="222">
        <v>14.723214720000001</v>
      </c>
      <c r="G7" s="222">
        <v>14.20491069</v>
      </c>
      <c r="H7" s="222">
        <v>13.871061340000001</v>
      </c>
      <c r="I7" s="222">
        <v>26.289428609999998</v>
      </c>
      <c r="J7" s="222">
        <v>14.799525340000001</v>
      </c>
      <c r="K7" s="222">
        <v>14.659341130000001</v>
      </c>
      <c r="L7" s="222">
        <v>53.409975330000002</v>
      </c>
      <c r="M7" s="222">
        <v>9.5896900699999996</v>
      </c>
      <c r="N7" s="222">
        <v>9.5491898800000001</v>
      </c>
      <c r="O7" s="222">
        <v>4.73587034</v>
      </c>
      <c r="P7" s="20"/>
      <c r="Q7" s="2"/>
    </row>
    <row r="8" spans="1:17" ht="14.5">
      <c r="A8" s="2"/>
      <c r="B8" s="3"/>
      <c r="C8" s="2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94"/>
      <c r="Q8" s="2"/>
    </row>
    <row r="9" spans="1:17" ht="14.5">
      <c r="A9" s="2"/>
      <c r="B9" s="3" t="s">
        <v>116</v>
      </c>
      <c r="C9" s="2"/>
      <c r="D9" s="222">
        <v>14.495993356500001</v>
      </c>
      <c r="E9" s="222">
        <v>9.291465539999999</v>
      </c>
      <c r="F9" s="222">
        <v>12.723212720000001</v>
      </c>
      <c r="G9" s="222">
        <v>13.90491669</v>
      </c>
      <c r="H9" s="222">
        <v>11.211060119999999</v>
      </c>
      <c r="I9" s="222">
        <v>31.78941661</v>
      </c>
      <c r="J9" s="222">
        <v>13.59952034</v>
      </c>
      <c r="K9" s="222">
        <v>18.14809713</v>
      </c>
      <c r="L9" s="222">
        <v>24.022776329999999</v>
      </c>
      <c r="M9" s="222">
        <v>15.190440259999999</v>
      </c>
      <c r="N9" s="222">
        <v>14.70068259</v>
      </c>
      <c r="O9" s="222">
        <v>18.318852339999999</v>
      </c>
      <c r="P9" s="96"/>
      <c r="Q9" s="2"/>
    </row>
    <row r="10" spans="1:17" ht="14.5">
      <c r="A10" s="2"/>
      <c r="B10" s="3" t="s">
        <v>117</v>
      </c>
      <c r="C10" s="168"/>
      <c r="D10" s="189">
        <v>2</v>
      </c>
      <c r="E10" s="189">
        <f>+E9-D9</f>
        <v>-5.2045278165000024</v>
      </c>
      <c r="F10" s="189">
        <f t="shared" ref="F10:O10" si="1">+F9-E9</f>
        <v>3.4317471800000021</v>
      </c>
      <c r="G10" s="189">
        <f t="shared" si="1"/>
        <v>1.1817039699999992</v>
      </c>
      <c r="H10" s="189">
        <f t="shared" si="1"/>
        <v>-2.6938565700000012</v>
      </c>
      <c r="I10" s="189">
        <f t="shared" si="1"/>
        <v>20.578356490000001</v>
      </c>
      <c r="J10" s="189">
        <f t="shared" si="1"/>
        <v>-18.189896269999998</v>
      </c>
      <c r="K10" s="189">
        <f t="shared" si="1"/>
        <v>4.5485767900000003</v>
      </c>
      <c r="L10" s="189">
        <f t="shared" si="1"/>
        <v>5.8746791999999992</v>
      </c>
      <c r="M10" s="189">
        <f t="shared" si="1"/>
        <v>-8.8323360700000002</v>
      </c>
      <c r="N10" s="189">
        <f t="shared" si="1"/>
        <v>-0.48975766999999948</v>
      </c>
      <c r="O10" s="189">
        <f t="shared" si="1"/>
        <v>3.6181697499999999</v>
      </c>
      <c r="P10" s="38"/>
      <c r="Q10" s="2"/>
    </row>
    <row r="11" spans="1:17" ht="14.5">
      <c r="A11" s="2"/>
      <c r="B11" s="3" t="s">
        <v>118</v>
      </c>
      <c r="C11" s="2"/>
      <c r="D11" s="222">
        <v>8.6861285282000011</v>
      </c>
      <c r="E11" s="222">
        <v>3.6341436000000003</v>
      </c>
      <c r="F11" s="222">
        <v>4.3705303600000001</v>
      </c>
      <c r="G11" s="222">
        <v>3.71346438</v>
      </c>
      <c r="H11" s="222">
        <v>3.9819295000000001</v>
      </c>
      <c r="I11" s="222">
        <v>5.1400164800000008</v>
      </c>
      <c r="J11" s="222">
        <v>3.6348885800000001</v>
      </c>
      <c r="K11" s="222">
        <v>3.5756753300000002</v>
      </c>
      <c r="L11" s="222">
        <v>1.4829958600000002</v>
      </c>
      <c r="M11" s="222">
        <v>3.9504329900000004</v>
      </c>
      <c r="N11" s="222">
        <v>3.7663786400000001</v>
      </c>
      <c r="O11" s="222">
        <v>13.056043130000001</v>
      </c>
      <c r="P11" s="96"/>
      <c r="Q11" s="2"/>
    </row>
    <row r="12" spans="1:17" ht="14.5">
      <c r="A12" s="2"/>
      <c r="B12" s="3" t="s">
        <v>119</v>
      </c>
      <c r="C12" s="2"/>
      <c r="D12" s="189">
        <v>2</v>
      </c>
      <c r="E12" s="189">
        <f t="shared" ref="E12:O12" si="2">+E11-D11</f>
        <v>-5.0519849282000013</v>
      </c>
      <c r="F12" s="189">
        <f t="shared" si="2"/>
        <v>0.73638675999999981</v>
      </c>
      <c r="G12" s="189">
        <f t="shared" si="2"/>
        <v>-0.65706598000000005</v>
      </c>
      <c r="H12" s="189">
        <f t="shared" si="2"/>
        <v>0.26846512000000011</v>
      </c>
      <c r="I12" s="189">
        <f t="shared" si="2"/>
        <v>1.1580869800000007</v>
      </c>
      <c r="J12" s="189">
        <f t="shared" si="2"/>
        <v>-1.5051279000000006</v>
      </c>
      <c r="K12" s="189">
        <f t="shared" si="2"/>
        <v>-5.9213249999999995E-2</v>
      </c>
      <c r="L12" s="189">
        <f t="shared" si="2"/>
        <v>-2.0926794700000002</v>
      </c>
      <c r="M12" s="189">
        <f t="shared" si="2"/>
        <v>2.4674371300000004</v>
      </c>
      <c r="N12" s="189">
        <f t="shared" si="2"/>
        <v>-0.18405435000000026</v>
      </c>
      <c r="O12" s="189">
        <f t="shared" si="2"/>
        <v>9.2896644899999998</v>
      </c>
      <c r="P12" s="94"/>
      <c r="Q12" s="2"/>
    </row>
    <row r="13" spans="1:17" ht="14.5">
      <c r="A13" s="2"/>
      <c r="B13" s="3"/>
      <c r="C13" s="2"/>
      <c r="D13" s="224"/>
      <c r="E13" s="224"/>
      <c r="F13" s="224"/>
      <c r="G13" s="224"/>
      <c r="H13" s="224"/>
      <c r="I13" s="224"/>
      <c r="J13" s="224"/>
      <c r="K13" s="224"/>
      <c r="L13" s="224"/>
      <c r="M13" s="224"/>
      <c r="N13" s="224"/>
      <c r="O13" s="224"/>
      <c r="P13" s="94"/>
      <c r="Q13" s="2"/>
    </row>
    <row r="14" spans="1:17" ht="14.5">
      <c r="A14" s="2"/>
      <c r="B14" s="225"/>
      <c r="C14" s="184"/>
      <c r="D14" s="226"/>
      <c r="E14" s="226"/>
      <c r="F14" s="226"/>
      <c r="G14" s="226"/>
      <c r="H14" s="226"/>
      <c r="I14" s="226"/>
      <c r="J14" s="226"/>
      <c r="K14" s="226"/>
      <c r="L14" s="226"/>
      <c r="M14" s="226"/>
      <c r="N14" s="226"/>
      <c r="O14" s="226"/>
      <c r="P14" s="227"/>
      <c r="Q14" s="2"/>
    </row>
    <row r="15" spans="1:17" ht="23.5">
      <c r="A15" s="2"/>
      <c r="B15" s="225"/>
      <c r="C15" s="184"/>
      <c r="D15" s="412" t="s">
        <v>120</v>
      </c>
      <c r="E15" s="412"/>
      <c r="F15" s="412"/>
      <c r="G15" s="412"/>
      <c r="H15" s="412"/>
      <c r="I15" s="412"/>
      <c r="J15" s="412"/>
      <c r="K15" s="412"/>
      <c r="L15" s="412"/>
      <c r="M15" s="412"/>
      <c r="N15" s="412"/>
      <c r="O15" s="412"/>
      <c r="P15" s="227"/>
      <c r="Q15" s="2"/>
    </row>
    <row r="16" spans="1:17" ht="14.5">
      <c r="A16" s="2"/>
      <c r="B16" s="225"/>
      <c r="C16" s="184"/>
      <c r="D16" s="226"/>
      <c r="E16" s="226"/>
      <c r="F16" s="226"/>
      <c r="G16" s="226"/>
      <c r="H16" s="226"/>
      <c r="I16" s="226"/>
      <c r="J16" s="226"/>
      <c r="K16" s="226"/>
      <c r="L16" s="226"/>
      <c r="M16" s="226"/>
      <c r="N16" s="226"/>
      <c r="O16" s="226"/>
      <c r="P16" s="226"/>
      <c r="Q16" s="2"/>
    </row>
    <row r="17" spans="1:17" ht="14.5">
      <c r="A17" s="2"/>
      <c r="B17" s="413" t="s">
        <v>38</v>
      </c>
      <c r="C17" s="184"/>
      <c r="D17" s="410"/>
      <c r="E17" s="410"/>
      <c r="F17" s="410"/>
      <c r="G17" s="410"/>
      <c r="H17" s="410"/>
      <c r="I17" s="410"/>
      <c r="J17" s="410"/>
      <c r="K17" s="410"/>
      <c r="L17" s="410"/>
      <c r="M17" s="410"/>
      <c r="N17" s="410"/>
      <c r="O17" s="410"/>
      <c r="P17" s="226"/>
      <c r="Q17" s="2"/>
    </row>
    <row r="18" spans="1:17" ht="14.5">
      <c r="A18" s="2"/>
      <c r="B18" s="413"/>
      <c r="C18" s="184"/>
      <c r="D18" s="410"/>
      <c r="E18" s="410"/>
      <c r="F18" s="410"/>
      <c r="G18" s="410"/>
      <c r="H18" s="410"/>
      <c r="I18" s="410"/>
      <c r="J18" s="410"/>
      <c r="K18" s="410"/>
      <c r="L18" s="410"/>
      <c r="M18" s="410"/>
      <c r="N18" s="410"/>
      <c r="O18" s="410"/>
      <c r="P18" s="226"/>
      <c r="Q18" s="2"/>
    </row>
    <row r="19" spans="1:17" ht="14.5">
      <c r="A19" s="2"/>
      <c r="B19" s="228" t="s">
        <v>121</v>
      </c>
      <c r="C19" s="184"/>
      <c r="D19" s="410"/>
      <c r="E19" s="410"/>
      <c r="F19" s="410"/>
      <c r="G19" s="410"/>
      <c r="H19" s="410"/>
      <c r="I19" s="410"/>
      <c r="J19" s="410"/>
      <c r="K19" s="410"/>
      <c r="L19" s="410"/>
      <c r="M19" s="410"/>
      <c r="N19" s="410"/>
      <c r="O19" s="410"/>
      <c r="P19" s="226"/>
      <c r="Q19" s="2"/>
    </row>
    <row r="20" spans="1:17" ht="14.5">
      <c r="A20" s="2"/>
      <c r="B20" s="229"/>
      <c r="C20" s="184"/>
      <c r="D20" s="230"/>
      <c r="E20" s="230"/>
      <c r="F20" s="230"/>
      <c r="G20" s="230"/>
      <c r="H20" s="230"/>
      <c r="I20" s="230"/>
      <c r="J20" s="230"/>
      <c r="K20" s="230"/>
      <c r="L20" s="230"/>
      <c r="M20" s="230"/>
      <c r="N20" s="230"/>
      <c r="O20" s="230"/>
      <c r="P20" s="230"/>
      <c r="Q20" s="2"/>
    </row>
    <row r="21" spans="1:17" ht="14.5">
      <c r="A21" s="2"/>
      <c r="B21" s="413" t="s">
        <v>122</v>
      </c>
      <c r="C21" s="184"/>
      <c r="D21" s="410"/>
      <c r="E21" s="410"/>
      <c r="F21" s="410"/>
      <c r="G21" s="410"/>
      <c r="H21" s="410"/>
      <c r="I21" s="410"/>
      <c r="J21" s="410"/>
      <c r="K21" s="410"/>
      <c r="L21" s="410"/>
      <c r="M21" s="410"/>
      <c r="N21" s="410"/>
      <c r="O21" s="410"/>
      <c r="P21" s="230"/>
      <c r="Q21" s="2"/>
    </row>
    <row r="22" spans="1:17" ht="14.5">
      <c r="A22" s="2"/>
      <c r="B22" s="413"/>
      <c r="C22" s="184"/>
      <c r="D22" s="410"/>
      <c r="E22" s="410"/>
      <c r="F22" s="410"/>
      <c r="G22" s="410"/>
      <c r="H22" s="410"/>
      <c r="I22" s="410"/>
      <c r="J22" s="410"/>
      <c r="K22" s="410"/>
      <c r="L22" s="410"/>
      <c r="M22" s="410"/>
      <c r="N22" s="410"/>
      <c r="O22" s="410"/>
      <c r="P22" s="230"/>
      <c r="Q22" s="2"/>
    </row>
    <row r="23" spans="1:17" ht="14.5">
      <c r="A23" s="2"/>
      <c r="B23" s="228" t="s">
        <v>121</v>
      </c>
      <c r="C23" s="184"/>
      <c r="D23" s="410"/>
      <c r="E23" s="410"/>
      <c r="F23" s="410"/>
      <c r="G23" s="410"/>
      <c r="H23" s="410"/>
      <c r="I23" s="410"/>
      <c r="J23" s="410"/>
      <c r="K23" s="410"/>
      <c r="L23" s="410"/>
      <c r="M23" s="410"/>
      <c r="N23" s="410"/>
      <c r="O23" s="410"/>
      <c r="P23" s="184"/>
      <c r="Q23" s="2"/>
    </row>
    <row r="24" spans="1:17" ht="14.5">
      <c r="A24" s="168"/>
      <c r="B24" s="225"/>
      <c r="C24" s="203"/>
      <c r="D24" s="184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168"/>
    </row>
    <row r="25" spans="1:17" ht="14.5">
      <c r="A25" s="168"/>
      <c r="B25" s="225" t="s">
        <v>120</v>
      </c>
      <c r="C25" s="203"/>
      <c r="D25" s="410"/>
      <c r="E25" s="410"/>
      <c r="F25" s="410"/>
      <c r="G25" s="410"/>
      <c r="H25" s="410"/>
      <c r="I25" s="410"/>
      <c r="J25" s="410"/>
      <c r="K25" s="410"/>
      <c r="L25" s="410"/>
      <c r="M25" s="410"/>
      <c r="N25" s="410"/>
      <c r="O25" s="410"/>
      <c r="P25" s="231"/>
      <c r="Q25" s="168"/>
    </row>
    <row r="26" spans="1:17" ht="14.5">
      <c r="A26" s="168"/>
      <c r="B26" s="225"/>
      <c r="C26" s="203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231"/>
      <c r="Q26" s="168"/>
    </row>
    <row r="27" spans="1:17" ht="14.5">
      <c r="A27" s="168"/>
      <c r="B27" s="225"/>
      <c r="C27" s="203"/>
      <c r="D27" s="203"/>
      <c r="E27" s="203"/>
      <c r="F27" s="203"/>
      <c r="G27" s="203"/>
      <c r="H27" s="231"/>
      <c r="I27" s="231"/>
      <c r="J27" s="231"/>
      <c r="K27" s="231"/>
      <c r="L27" s="231"/>
      <c r="M27" s="231"/>
      <c r="N27" s="231"/>
      <c r="O27" s="231"/>
      <c r="P27" s="231"/>
      <c r="Q27" s="168"/>
    </row>
    <row r="28" spans="1:17" ht="14.5">
      <c r="A28" s="168"/>
      <c r="B28" s="225"/>
      <c r="C28" s="203"/>
      <c r="D28" s="203"/>
      <c r="E28" s="203"/>
      <c r="F28" s="203"/>
      <c r="G28" s="203"/>
      <c r="H28" s="231"/>
      <c r="I28" s="231" t="s">
        <v>123</v>
      </c>
      <c r="J28" s="231"/>
      <c r="K28" s="231"/>
      <c r="L28" s="231" t="s">
        <v>124</v>
      </c>
      <c r="M28" s="231"/>
      <c r="N28" s="231"/>
      <c r="O28" s="231"/>
      <c r="P28" s="231"/>
      <c r="Q28" s="168"/>
    </row>
    <row r="29" spans="1:17" ht="14.5">
      <c r="A29" s="168"/>
      <c r="B29" s="225"/>
      <c r="C29" s="203"/>
      <c r="D29" s="225" t="s">
        <v>125</v>
      </c>
      <c r="E29" s="232">
        <f>+D6</f>
        <v>1.6688670112856321</v>
      </c>
      <c r="F29" s="225" t="s">
        <v>126</v>
      </c>
      <c r="G29" s="232">
        <f>+MAX(D6:O6)</f>
        <v>16.198815504447865</v>
      </c>
      <c r="H29" s="231"/>
      <c r="I29" s="233"/>
      <c r="J29" s="231"/>
      <c r="K29" s="231"/>
      <c r="L29" s="231"/>
      <c r="M29" s="231"/>
      <c r="N29" s="231"/>
      <c r="O29" s="231"/>
      <c r="P29" s="231"/>
      <c r="Q29" s="168"/>
    </row>
    <row r="30" spans="1:17" ht="14.5">
      <c r="A30" s="168"/>
      <c r="B30" s="225"/>
      <c r="C30" s="203"/>
      <c r="D30" s="225" t="s">
        <v>127</v>
      </c>
      <c r="E30" s="232">
        <f>+O6</f>
        <v>1.4030937365630469</v>
      </c>
      <c r="F30" s="225" t="s">
        <v>128</v>
      </c>
      <c r="G30" s="232">
        <f>+MIN(D6:O6)</f>
        <v>1.4030937365630469</v>
      </c>
      <c r="H30" s="231"/>
      <c r="I30" s="231"/>
      <c r="J30" s="231"/>
      <c r="K30" s="231"/>
      <c r="L30" s="231"/>
      <c r="M30" s="231"/>
      <c r="N30" s="231"/>
      <c r="O30" s="231"/>
      <c r="P30" s="231"/>
      <c r="Q30" s="168"/>
    </row>
    <row r="31" spans="1:17" ht="14.5">
      <c r="A31" s="168"/>
      <c r="B31" s="225"/>
      <c r="C31" s="203"/>
      <c r="D31" s="225"/>
      <c r="E31" s="225"/>
      <c r="F31" s="225"/>
      <c r="G31" s="225"/>
      <c r="H31" s="231"/>
      <c r="I31" s="231"/>
      <c r="J31" s="231"/>
      <c r="K31" s="231"/>
      <c r="L31" s="231"/>
      <c r="M31" s="231"/>
      <c r="N31" s="231"/>
      <c r="O31" s="231"/>
      <c r="P31" s="231"/>
      <c r="Q31" s="168"/>
    </row>
    <row r="32" spans="1:17" ht="14.5">
      <c r="A32" s="168"/>
      <c r="B32" s="225"/>
      <c r="C32" s="203"/>
      <c r="D32" s="225"/>
      <c r="E32" s="225"/>
      <c r="F32" s="225"/>
      <c r="G32" s="225"/>
      <c r="H32" s="231"/>
      <c r="I32" s="231"/>
      <c r="J32" s="231"/>
      <c r="K32" s="231"/>
      <c r="L32" s="231"/>
      <c r="M32" s="231"/>
      <c r="N32" s="231"/>
      <c r="O32" s="231"/>
      <c r="P32" s="231"/>
      <c r="Q32" s="168"/>
    </row>
    <row r="33" spans="1:17" ht="14.5">
      <c r="A33" s="2"/>
      <c r="B33" s="225"/>
      <c r="C33" s="184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2"/>
    </row>
    <row r="34" spans="1:17" ht="14.5">
      <c r="A34" s="2"/>
      <c r="B34" s="225"/>
      <c r="C34" s="184"/>
      <c r="D34" s="184"/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2"/>
    </row>
    <row r="35" spans="1:17" ht="14.5"/>
    <row r="36" spans="1:17" ht="15" customHeight="1"/>
    <row r="37" spans="1:17" ht="15" customHeight="1"/>
    <row r="38" spans="1:17" ht="15" customHeight="1"/>
    <row r="39" spans="1:17" ht="15" customHeight="1"/>
    <row r="40" spans="1:17" ht="15" customHeight="1"/>
    <row r="41" spans="1:17" ht="15" customHeight="1"/>
    <row r="42" spans="1:17" ht="15" customHeight="1"/>
    <row r="43" spans="1:17" ht="15" customHeight="1"/>
    <row r="44" spans="1:17" ht="15" customHeight="1"/>
    <row r="45" spans="1:17" ht="15" customHeight="1"/>
    <row r="46" spans="1:17" ht="15" customHeight="1"/>
  </sheetData>
  <mergeCells count="9">
    <mergeCell ref="D23:O23"/>
    <mergeCell ref="D25:O26"/>
    <mergeCell ref="F2:O2"/>
    <mergeCell ref="D15:O15"/>
    <mergeCell ref="B17:B18"/>
    <mergeCell ref="D17:O18"/>
    <mergeCell ref="D19:O19"/>
    <mergeCell ref="B21:B22"/>
    <mergeCell ref="D21:O22"/>
  </mergeCells>
  <dataValidations count="1">
    <dataValidation type="list" allowBlank="1" showInputMessage="1" showErrorMessage="1" sqref="E3" xr:uid="{C2B3A295-CD02-4707-BBC8-1C61CD6F84EE}">
      <formula1>"2017,2018,2019"</formula1>
    </dataValidation>
  </dataValidations>
  <pageMargins left="0.7" right="0.7" top="0.75" bottom="0.75" header="0.3" footer="0.3"/>
  <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lineWeight="1.5" type="column" displayEmptyCellsAs="gap" minAxisType="custom" xr2:uid="{81509442-9930-49C7-8465-C8C3E5E4A32F}">
          <x14:colorSeries rgb="FF0070C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'Debt to Equity'!D9:O9</xm:f>
              <xm:sqref>D17</xm:sqref>
            </x14:sparkline>
          </x14:sparklines>
        </x14:sparklineGroup>
        <x14:sparklineGroup manualMax="0" manualMin="0" type="column" displayEmptyCellsAs="gap" negative="1" xr2:uid="{9DDC0F6B-C745-49AE-A4B6-AA0616886786}">
          <x14:colorSeries rgb="FFC00000"/>
          <x14:colorNegative theme="8" tint="-0.249977111117893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'Debt to Equity'!D10:O10</xm:f>
              <xm:sqref>D19</xm:sqref>
            </x14:sparkline>
          </x14:sparklines>
        </x14:sparklineGroup>
        <x14:sparklineGroup manualMax="0" manualMin="0" type="column" displayEmptyCellsAs="gap" negative="1" xr2:uid="{D60A17EE-6216-45F1-898B-2AC8F4D57637}">
          <x14:colorSeries rgb="FF0070C0"/>
          <x14:colorNegative rgb="FFC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'Debt to Equity'!D12:O12</xm:f>
              <xm:sqref>D23</xm:sqref>
            </x14:sparkline>
          </x14:sparklines>
        </x14:sparklineGroup>
        <x14:sparklineGroup manualMax="0" manualMin="0" type="column" displayEmptyCellsAs="gap" minAxisType="custom" xr2:uid="{83C04E06-FC81-47D4-943C-B632367D5DDF}">
          <x14:colorSeries rgb="FF0070C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'Debt to Equity'!D11:O11</xm:f>
              <xm:sqref>D21</xm:sqref>
            </x14:sparkline>
          </x14:sparklines>
        </x14:sparklineGroup>
        <x14:sparklineGroup manualMax="0" manualMin="0" lineWeight="1.5" displayEmptyCellsAs="gap" xr2:uid="{78E67D53-B2E9-4386-A1EF-0A635F817BA7}">
          <x14:colorSeries rgb="FF0070C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'Debt to Equity'!D6:O6</xm:f>
              <xm:sqref>D25</xm:sqref>
            </x14:sparkline>
          </x14:sparklines>
        </x14:sparklineGroup>
      </x14:sparklineGroup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84B9D-5000-459F-8B39-1EA252FDCF53}">
  <sheetPr codeName="Sheet19">
    <tabColor theme="4"/>
  </sheetPr>
  <dimension ref="A1:AC40"/>
  <sheetViews>
    <sheetView showGridLines="0" zoomScaleNormal="100" workbookViewId="0">
      <selection activeCell="E1" sqref="E1:E2"/>
    </sheetView>
  </sheetViews>
  <sheetFormatPr defaultColWidth="0" defaultRowHeight="15" customHeight="1" zeroHeight="1"/>
  <cols>
    <col min="1" max="1" width="2.7265625" customWidth="1"/>
    <col min="2" max="2" width="27.453125" customWidth="1"/>
    <col min="3" max="3" width="8.81640625" customWidth="1"/>
    <col min="4" max="4" width="10.453125" bestFit="1" customWidth="1"/>
    <col min="5" max="5" width="9.26953125" bestFit="1" customWidth="1"/>
    <col min="6" max="6" width="8.7265625" bestFit="1" customWidth="1"/>
    <col min="7" max="7" width="9.453125" bestFit="1" customWidth="1"/>
    <col min="8" max="8" width="10" bestFit="1" customWidth="1"/>
    <col min="9" max="9" width="9.26953125" bestFit="1" customWidth="1"/>
    <col min="10" max="11" width="9.453125" bestFit="1" customWidth="1"/>
    <col min="12" max="12" width="10.453125" bestFit="1" customWidth="1"/>
    <col min="13" max="13" width="10" bestFit="1" customWidth="1"/>
    <col min="14" max="14" width="9.26953125" bestFit="1" customWidth="1"/>
    <col min="15" max="15" width="9.453125" bestFit="1" customWidth="1"/>
    <col min="16" max="16" width="4.54296875" customWidth="1"/>
    <col min="17" max="17" width="10.1796875" customWidth="1"/>
    <col min="18" max="18" width="9.7265625" bestFit="1" customWidth="1"/>
    <col min="19" max="20" width="8.81640625" customWidth="1"/>
    <col min="21" max="21" width="6.81640625" bestFit="1" customWidth="1"/>
    <col min="22" max="22" width="4.1796875" customWidth="1"/>
    <col min="23" max="23" width="9.7265625" bestFit="1" customWidth="1"/>
    <col min="24" max="25" width="8.81640625" customWidth="1"/>
    <col min="26" max="26" width="7.54296875" bestFit="1" customWidth="1"/>
    <col min="27" max="27" width="8.81640625" customWidth="1"/>
    <col min="28" max="28" width="4.1796875" customWidth="1"/>
    <col min="29" max="29" width="0" hidden="1" customWidth="1"/>
    <col min="30" max="16384" width="8.81640625" hidden="1"/>
  </cols>
  <sheetData>
    <row r="1" spans="1:28" ht="19" thickBot="1">
      <c r="A1" s="2"/>
      <c r="B1" s="2"/>
      <c r="C1" s="2"/>
      <c r="D1" s="2"/>
      <c r="E1" s="373" t="s">
        <v>0</v>
      </c>
      <c r="F1" s="183"/>
      <c r="H1" s="183"/>
      <c r="I1" s="183"/>
      <c r="J1" s="183"/>
      <c r="K1" s="183"/>
      <c r="L1" s="183"/>
      <c r="M1" s="183"/>
      <c r="N1" s="183"/>
      <c r="O1" s="183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9" thickBot="1">
      <c r="A2" s="2"/>
      <c r="B2" s="2"/>
      <c r="C2" s="2"/>
      <c r="D2" s="2"/>
      <c r="E2" s="372">
        <v>2018</v>
      </c>
      <c r="F2" s="183"/>
      <c r="H2" s="183"/>
      <c r="I2" s="183"/>
      <c r="J2" s="183"/>
      <c r="K2" s="183"/>
      <c r="L2" s="183"/>
      <c r="M2" s="183"/>
      <c r="N2" s="183"/>
      <c r="O2" s="183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4.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2"/>
    </row>
    <row r="4" spans="1:28" ht="21">
      <c r="A4" s="92"/>
      <c r="B4" s="166" t="s">
        <v>129</v>
      </c>
      <c r="C4" s="92"/>
      <c r="D4" s="93" t="s">
        <v>39</v>
      </c>
      <c r="E4" s="93" t="s">
        <v>40</v>
      </c>
      <c r="F4" s="93" t="s">
        <v>41</v>
      </c>
      <c r="G4" s="93" t="s">
        <v>42</v>
      </c>
      <c r="H4" s="93" t="s">
        <v>43</v>
      </c>
      <c r="I4" s="93" t="s">
        <v>44</v>
      </c>
      <c r="J4" s="93" t="s">
        <v>45</v>
      </c>
      <c r="K4" s="93" t="s">
        <v>46</v>
      </c>
      <c r="L4" s="93" t="s">
        <v>47</v>
      </c>
      <c r="M4" s="93" t="s">
        <v>48</v>
      </c>
      <c r="N4" s="93" t="s">
        <v>49</v>
      </c>
      <c r="O4" s="93" t="s">
        <v>50</v>
      </c>
      <c r="P4" s="93"/>
      <c r="Q4" s="234"/>
      <c r="R4" s="407" t="s">
        <v>130</v>
      </c>
      <c r="S4" s="407"/>
      <c r="T4" s="407"/>
      <c r="U4" s="407"/>
      <c r="V4" s="407"/>
      <c r="W4" s="407"/>
      <c r="X4" s="407"/>
      <c r="Y4" s="407"/>
      <c r="Z4" s="407"/>
      <c r="AA4" s="235"/>
      <c r="AB4" s="92"/>
    </row>
    <row r="5" spans="1:28" ht="14.5">
      <c r="A5" s="2"/>
      <c r="B5" s="2"/>
      <c r="C5" s="3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2"/>
    </row>
    <row r="6" spans="1:28" ht="14.5">
      <c r="A6" s="2"/>
      <c r="B6" s="45" t="s">
        <v>131</v>
      </c>
      <c r="C6" s="2"/>
      <c r="D6" s="94">
        <f>+(D18/D19)*D27</f>
        <v>585.06619527251075</v>
      </c>
      <c r="E6" s="94">
        <f t="shared" ref="E6:O6" si="0">+(E18/E19)*E27</f>
        <v>933.44216347976646</v>
      </c>
      <c r="F6" s="94">
        <f t="shared" si="0"/>
        <v>33.182718844581458</v>
      </c>
      <c r="G6" s="94">
        <f t="shared" si="0"/>
        <v>12.302338741900995</v>
      </c>
      <c r="H6" s="94">
        <f t="shared" si="0"/>
        <v>-11.41071818630064</v>
      </c>
      <c r="I6" s="94">
        <f t="shared" si="0"/>
        <v>-12.48395928961417</v>
      </c>
      <c r="J6" s="94">
        <f t="shared" si="0"/>
        <v>-2.5692764651996809</v>
      </c>
      <c r="K6" s="94">
        <f t="shared" si="0"/>
        <v>-2.2626044920407828</v>
      </c>
      <c r="L6" s="94">
        <f t="shared" si="0"/>
        <v>-2.2802861725212165E-2</v>
      </c>
      <c r="M6" s="94">
        <f t="shared" si="0"/>
        <v>-9.3392221087545906</v>
      </c>
      <c r="N6" s="94">
        <f t="shared" si="0"/>
        <v>-4.7089463769681794</v>
      </c>
      <c r="O6" s="94">
        <f t="shared" si="0"/>
        <v>3.1350419003012115</v>
      </c>
      <c r="P6" s="20"/>
      <c r="Q6" s="35"/>
      <c r="R6" s="405" t="s">
        <v>132</v>
      </c>
      <c r="S6" s="405"/>
      <c r="T6" s="405"/>
      <c r="U6" s="405"/>
      <c r="V6" s="35"/>
      <c r="W6" s="405" t="s">
        <v>133</v>
      </c>
      <c r="X6" s="405"/>
      <c r="Y6" s="405"/>
      <c r="Z6" s="405"/>
      <c r="AA6" s="35"/>
      <c r="AB6" s="2"/>
    </row>
    <row r="7" spans="1:28" ht="14.5">
      <c r="A7" s="2"/>
      <c r="B7" s="45"/>
      <c r="C7" s="2"/>
      <c r="D7" s="96">
        <v>30</v>
      </c>
      <c r="E7" s="96">
        <v>30</v>
      </c>
      <c r="F7" s="96">
        <v>30</v>
      </c>
      <c r="G7" s="96">
        <v>30</v>
      </c>
      <c r="H7" s="96">
        <v>30</v>
      </c>
      <c r="I7" s="96">
        <v>30</v>
      </c>
      <c r="J7" s="96">
        <v>30</v>
      </c>
      <c r="K7" s="96">
        <v>30</v>
      </c>
      <c r="L7" s="96">
        <v>30</v>
      </c>
      <c r="M7" s="96">
        <v>30</v>
      </c>
      <c r="N7" s="96">
        <v>30</v>
      </c>
      <c r="O7" s="96">
        <v>30</v>
      </c>
      <c r="P7" s="94"/>
      <c r="Q7" s="35"/>
      <c r="R7" s="2"/>
      <c r="S7" s="2"/>
      <c r="T7" s="2"/>
      <c r="U7" s="2"/>
      <c r="V7" s="35"/>
      <c r="W7" s="2"/>
      <c r="X7" s="2"/>
      <c r="Y7" s="2"/>
      <c r="Z7" s="2"/>
      <c r="AA7" s="35"/>
      <c r="AB7" s="2"/>
    </row>
    <row r="8" spans="1:28" ht="14.5">
      <c r="A8" s="2"/>
      <c r="B8" s="45" t="s">
        <v>134</v>
      </c>
      <c r="C8" s="2"/>
      <c r="D8" s="38">
        <f t="shared" ref="D8:O8" si="1">(D22/D19)*D27</f>
        <v>506.00319591136059</v>
      </c>
      <c r="E8" s="38">
        <f t="shared" si="1"/>
        <v>32.573790257601907</v>
      </c>
      <c r="F8" s="38">
        <f t="shared" si="1"/>
        <v>17.870463693565704</v>
      </c>
      <c r="G8" s="38">
        <f t="shared" si="1"/>
        <v>1.5109920097297798</v>
      </c>
      <c r="H8" s="38">
        <f t="shared" si="1"/>
        <v>-16.964665781522985</v>
      </c>
      <c r="I8" s="38">
        <f t="shared" si="1"/>
        <v>-3.7967456027412361</v>
      </c>
      <c r="J8" s="38">
        <f t="shared" si="1"/>
        <v>-0.28697116893067309</v>
      </c>
      <c r="K8" s="38">
        <f t="shared" si="1"/>
        <v>-3.7344633794246049</v>
      </c>
      <c r="L8" s="38">
        <f t="shared" si="1"/>
        <v>3.1978040371490106</v>
      </c>
      <c r="M8" s="38">
        <f t="shared" si="1"/>
        <v>-18.718542661583331</v>
      </c>
      <c r="N8" s="38">
        <f t="shared" si="1"/>
        <v>11.051332269209368</v>
      </c>
      <c r="O8" s="38">
        <f t="shared" si="1"/>
        <v>-3.6728403511943521</v>
      </c>
      <c r="P8" s="96"/>
      <c r="Q8" s="35"/>
      <c r="R8" s="2"/>
      <c r="S8" s="2"/>
      <c r="T8" s="2"/>
      <c r="U8" s="2"/>
      <c r="V8" s="35"/>
      <c r="W8" s="2"/>
      <c r="X8" s="2"/>
      <c r="Y8" s="2"/>
      <c r="Z8" s="2"/>
      <c r="AA8" s="35"/>
      <c r="AB8" s="2"/>
    </row>
    <row r="9" spans="1:28" ht="14.5">
      <c r="A9" s="2"/>
      <c r="B9" s="45"/>
      <c r="C9" s="2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38"/>
      <c r="Q9" s="35"/>
      <c r="R9" s="2"/>
      <c r="S9" s="2"/>
      <c r="T9" s="2"/>
      <c r="U9" s="2"/>
      <c r="V9" s="35"/>
      <c r="W9" s="2"/>
      <c r="X9" s="2"/>
      <c r="Y9" s="2"/>
      <c r="Z9" s="2"/>
      <c r="AA9" s="35"/>
      <c r="AB9" s="2"/>
    </row>
    <row r="10" spans="1:28" ht="14.5">
      <c r="A10" s="2"/>
      <c r="B10" s="45" t="s">
        <v>133</v>
      </c>
      <c r="C10" s="2"/>
      <c r="D10" s="94">
        <f t="shared" ref="D10:O10" si="2">+D6-D8</f>
        <v>79.062999361150162</v>
      </c>
      <c r="E10" s="94">
        <f t="shared" si="2"/>
        <v>900.86837322216456</v>
      </c>
      <c r="F10" s="94">
        <f t="shared" si="2"/>
        <v>15.312255151015755</v>
      </c>
      <c r="G10" s="94">
        <f t="shared" si="2"/>
        <v>10.791346732171215</v>
      </c>
      <c r="H10" s="94">
        <f t="shared" si="2"/>
        <v>5.5539475952223452</v>
      </c>
      <c r="I10" s="94">
        <f t="shared" si="2"/>
        <v>-8.6872136868729335</v>
      </c>
      <c r="J10" s="94">
        <f t="shared" si="2"/>
        <v>-2.2823052962690076</v>
      </c>
      <c r="K10" s="94">
        <f t="shared" si="2"/>
        <v>1.4718588873838221</v>
      </c>
      <c r="L10" s="94">
        <f t="shared" si="2"/>
        <v>-3.2206068988742227</v>
      </c>
      <c r="M10" s="94">
        <f t="shared" si="2"/>
        <v>9.3793205528287409</v>
      </c>
      <c r="N10" s="94">
        <f t="shared" si="2"/>
        <v>-15.760278646177547</v>
      </c>
      <c r="O10" s="94">
        <f t="shared" si="2"/>
        <v>6.8078822514955633</v>
      </c>
      <c r="P10" s="96"/>
      <c r="Q10" s="35"/>
      <c r="R10" s="2"/>
      <c r="S10" s="2"/>
      <c r="T10" s="2"/>
      <c r="U10" s="2"/>
      <c r="V10" s="35"/>
      <c r="W10" s="2"/>
      <c r="X10" s="2"/>
      <c r="Y10" s="2"/>
      <c r="Z10" s="2"/>
      <c r="AA10" s="35"/>
      <c r="AB10" s="2"/>
    </row>
    <row r="11" spans="1:28" ht="14.5">
      <c r="A11" s="2"/>
      <c r="B11" s="45"/>
      <c r="C11" s="2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  <c r="P11" s="94"/>
      <c r="Q11" s="35"/>
      <c r="R11" s="2"/>
      <c r="S11" s="2"/>
      <c r="T11" s="2"/>
      <c r="U11" s="2"/>
      <c r="V11" s="35"/>
      <c r="W11" s="2"/>
      <c r="X11" s="2"/>
      <c r="Y11" s="2"/>
      <c r="Z11" s="2"/>
      <c r="AA11" s="35"/>
      <c r="AB11" s="2"/>
    </row>
    <row r="12" spans="1:28" ht="14.5">
      <c r="A12" s="2"/>
      <c r="B12" s="45" t="s">
        <v>135</v>
      </c>
      <c r="C12" s="2"/>
      <c r="D12" s="94">
        <f t="shared" ref="D12:O12" si="3">+D19/D18</f>
        <v>5.2985457458469117E-2</v>
      </c>
      <c r="E12" s="94">
        <f t="shared" si="3"/>
        <v>2.9996502295995691E-2</v>
      </c>
      <c r="F12" s="94">
        <f t="shared" si="3"/>
        <v>0.9342212175317911</v>
      </c>
      <c r="G12" s="94">
        <f t="shared" si="3"/>
        <v>2.4385607183634019</v>
      </c>
      <c r="H12" s="94">
        <f t="shared" si="3"/>
        <v>-2.7167439852486805</v>
      </c>
      <c r="I12" s="94">
        <f t="shared" si="3"/>
        <v>-2.4030837736677033</v>
      </c>
      <c r="J12" s="94">
        <f t="shared" si="3"/>
        <v>-12.065653665492444</v>
      </c>
      <c r="K12" s="94">
        <f t="shared" si="3"/>
        <v>-13.701024685953479</v>
      </c>
      <c r="L12" s="94">
        <f t="shared" si="3"/>
        <v>-1315.6243440633707</v>
      </c>
      <c r="M12" s="94">
        <f t="shared" si="3"/>
        <v>-3.3193342699217516</v>
      </c>
      <c r="N12" s="94">
        <f t="shared" si="3"/>
        <v>-6.3708519057962354</v>
      </c>
      <c r="O12" s="94">
        <f t="shared" si="3"/>
        <v>9.8882250974130699</v>
      </c>
      <c r="P12" s="196"/>
      <c r="Q12" s="35"/>
      <c r="R12" s="2"/>
      <c r="S12" s="2"/>
      <c r="T12" s="2"/>
      <c r="U12" s="2"/>
      <c r="V12" s="35"/>
      <c r="W12" s="2"/>
      <c r="X12" s="2"/>
      <c r="Y12" s="2"/>
      <c r="Z12" s="2"/>
      <c r="AA12" s="35"/>
      <c r="AB12" s="2"/>
    </row>
    <row r="13" spans="1:28" ht="14.5">
      <c r="A13" s="2"/>
      <c r="B13" s="45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94"/>
      <c r="Q13" s="35"/>
      <c r="R13" s="2"/>
      <c r="S13" s="2"/>
      <c r="T13" s="2"/>
      <c r="U13" s="2"/>
      <c r="V13" s="35"/>
      <c r="W13" s="2"/>
      <c r="X13" s="2"/>
      <c r="Y13" s="2"/>
      <c r="Z13" s="2"/>
      <c r="AA13" s="35"/>
      <c r="AB13" s="2"/>
    </row>
    <row r="14" spans="1:28" ht="14.5">
      <c r="A14" s="2"/>
      <c r="B14" s="45" t="s">
        <v>136</v>
      </c>
      <c r="C14" s="2"/>
      <c r="D14" s="201">
        <f t="shared" ref="D14:O14" si="4">+((C17+D19-D17)/(C17+D19-D22))</f>
        <v>-1.0199663952214497</v>
      </c>
      <c r="E14" s="201">
        <f t="shared" si="4"/>
        <v>0.99684849101472417</v>
      </c>
      <c r="F14" s="201">
        <f t="shared" si="4"/>
        <v>0.93201616289301237</v>
      </c>
      <c r="G14" s="201">
        <f t="shared" si="4"/>
        <v>0.98728641584133803</v>
      </c>
      <c r="H14" s="201">
        <f t="shared" si="4"/>
        <v>1.1354549656348096</v>
      </c>
      <c r="I14" s="201">
        <f t="shared" si="4"/>
        <v>1.0911070327626209</v>
      </c>
      <c r="J14" s="201">
        <f t="shared" si="4"/>
        <v>1.0025399002963957</v>
      </c>
      <c r="K14" s="201">
        <f t="shared" si="4"/>
        <v>1.0120767340120498</v>
      </c>
      <c r="L14" s="201">
        <f t="shared" si="4"/>
        <v>0.96019106504899876</v>
      </c>
      <c r="M14" s="201">
        <f t="shared" si="4"/>
        <v>1.0810861879406799</v>
      </c>
      <c r="N14" s="201">
        <f t="shared" si="4"/>
        <v>1.5618990945898434</v>
      </c>
      <c r="O14" s="201">
        <f t="shared" si="4"/>
        <v>1.0154382254539891</v>
      </c>
      <c r="P14" s="2"/>
      <c r="Q14" s="35"/>
      <c r="R14" s="2"/>
      <c r="S14" s="2"/>
      <c r="T14" s="2"/>
      <c r="U14" s="2"/>
      <c r="V14" s="35"/>
      <c r="W14" s="2"/>
      <c r="X14" s="2"/>
      <c r="Y14" s="2"/>
      <c r="Z14" s="2"/>
      <c r="AA14" s="35"/>
      <c r="AB14" s="2"/>
    </row>
    <row r="15" spans="1:28" ht="14.5">
      <c r="A15" s="2"/>
      <c r="B15" s="3"/>
      <c r="C15" s="2"/>
      <c r="D15" s="2" t="s">
        <v>137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01"/>
      <c r="Q15" s="35"/>
      <c r="R15" s="2"/>
      <c r="S15" s="2"/>
      <c r="T15" s="2"/>
      <c r="U15" s="2"/>
      <c r="V15" s="35"/>
      <c r="W15" s="2"/>
      <c r="X15" s="2"/>
      <c r="Y15" s="2"/>
      <c r="Z15" s="2"/>
      <c r="AA15" s="35"/>
      <c r="AB15" s="2"/>
    </row>
    <row r="16" spans="1:28" ht="14.5">
      <c r="A16" s="2"/>
      <c r="B16" s="3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35"/>
      <c r="R16" s="2"/>
      <c r="S16" s="2"/>
      <c r="T16" s="2"/>
      <c r="U16" s="2"/>
      <c r="V16" s="35"/>
      <c r="W16" s="2"/>
      <c r="X16" s="2"/>
      <c r="Y16" s="2"/>
      <c r="Z16" s="2"/>
      <c r="AA16" s="35"/>
      <c r="AB16" s="2"/>
    </row>
    <row r="17" spans="1:28" ht="14.5">
      <c r="A17" s="2"/>
      <c r="B17" s="3" t="s">
        <v>138</v>
      </c>
      <c r="C17" s="99">
        <f>+D17-(0.15*D17)</f>
        <v>47799.279242799996</v>
      </c>
      <c r="D17" s="236">
        <v>56234.446167999995</v>
      </c>
      <c r="E17" s="236">
        <v>1178.533819</v>
      </c>
      <c r="F17" s="236">
        <v>576.23555599999997</v>
      </c>
      <c r="G17" s="236">
        <v>55.414439999999999</v>
      </c>
      <c r="H17" s="236">
        <v>-1763.0002910000001</v>
      </c>
      <c r="I17" s="236">
        <v>-448.36070199999995</v>
      </c>
      <c r="J17" s="236">
        <v>-33.202083000000002</v>
      </c>
      <c r="K17" s="236">
        <v>-366.59640999999999</v>
      </c>
      <c r="L17" s="236">
        <v>362.56324599999999</v>
      </c>
      <c r="M17" s="236">
        <v>-1890.9585420000001</v>
      </c>
      <c r="N17" s="236">
        <v>1096.6109240000001</v>
      </c>
      <c r="O17" s="236">
        <v>-450.53771500000005</v>
      </c>
      <c r="P17" s="2"/>
      <c r="Q17" s="35"/>
      <c r="R17" s="2"/>
      <c r="S17" s="2"/>
      <c r="T17" s="2"/>
      <c r="U17" s="2"/>
      <c r="V17" s="35"/>
      <c r="W17" s="2"/>
      <c r="X17" s="2"/>
      <c r="Y17" s="2"/>
      <c r="Z17" s="2"/>
      <c r="AA17" s="237"/>
      <c r="AB17" s="2"/>
    </row>
    <row r="18" spans="1:28" ht="14.5">
      <c r="A18" s="2"/>
      <c r="B18" s="3" t="s">
        <v>139</v>
      </c>
      <c r="C18" s="2"/>
      <c r="D18" s="103">
        <f t="shared" ref="D18:O18" si="5">+(C17+D17)/2</f>
        <v>52016.862705399995</v>
      </c>
      <c r="E18" s="103">
        <f t="shared" si="5"/>
        <v>28706.489993499996</v>
      </c>
      <c r="F18" s="103">
        <f t="shared" si="5"/>
        <v>877.38468749999993</v>
      </c>
      <c r="G18" s="103">
        <f t="shared" si="5"/>
        <v>315.82499799999999</v>
      </c>
      <c r="H18" s="103">
        <f t="shared" si="5"/>
        <v>-853.79292550000002</v>
      </c>
      <c r="I18" s="103">
        <f t="shared" si="5"/>
        <v>-1105.6804965000001</v>
      </c>
      <c r="J18" s="103">
        <f t="shared" si="5"/>
        <v>-240.78139249999998</v>
      </c>
      <c r="K18" s="103">
        <f t="shared" si="5"/>
        <v>-199.8992465</v>
      </c>
      <c r="L18" s="103">
        <f t="shared" si="5"/>
        <v>-2.0165819999999997</v>
      </c>
      <c r="M18" s="103">
        <f t="shared" si="5"/>
        <v>-764.19764800000007</v>
      </c>
      <c r="N18" s="103">
        <f t="shared" si="5"/>
        <v>-397.17380900000001</v>
      </c>
      <c r="O18" s="103">
        <f t="shared" si="5"/>
        <v>323.03660450000001</v>
      </c>
      <c r="P18" s="100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238"/>
      <c r="AB18" s="2"/>
    </row>
    <row r="19" spans="1:28" ht="14.5">
      <c r="A19" s="2"/>
      <c r="B19" s="3" t="s">
        <v>140</v>
      </c>
      <c r="C19" s="2"/>
      <c r="D19" s="236">
        <v>2756.1372660000002</v>
      </c>
      <c r="E19" s="236">
        <v>861.09429299999999</v>
      </c>
      <c r="F19" s="236">
        <v>819.67139099999997</v>
      </c>
      <c r="G19" s="236">
        <v>770.15843399999994</v>
      </c>
      <c r="H19" s="236">
        <v>2319.536795</v>
      </c>
      <c r="I19" s="236">
        <v>2657.04286</v>
      </c>
      <c r="J19" s="236">
        <v>2905.1848909999999</v>
      </c>
      <c r="K19" s="236">
        <v>2738.8245109999998</v>
      </c>
      <c r="L19" s="236">
        <v>2653.0643709999999</v>
      </c>
      <c r="M19" s="236">
        <v>2536.627442</v>
      </c>
      <c r="N19" s="236">
        <v>2530.3355179999999</v>
      </c>
      <c r="O19" s="236">
        <v>3194.25866</v>
      </c>
      <c r="P19" s="103"/>
      <c r="Q19" s="35"/>
      <c r="R19" s="405" t="s">
        <v>135</v>
      </c>
      <c r="S19" s="405"/>
      <c r="T19" s="405"/>
      <c r="U19" s="405"/>
      <c r="V19" s="35"/>
      <c r="W19" s="405" t="s">
        <v>141</v>
      </c>
      <c r="X19" s="405"/>
      <c r="Y19" s="405"/>
      <c r="Z19" s="405"/>
      <c r="AA19" s="238"/>
      <c r="AB19" s="2"/>
    </row>
    <row r="20" spans="1:28" ht="14.5">
      <c r="A20" s="2"/>
      <c r="B20" s="3"/>
      <c r="C20" s="2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35"/>
      <c r="R20" s="406"/>
      <c r="S20" s="406"/>
      <c r="T20" s="406"/>
      <c r="U20" s="406"/>
      <c r="V20" s="35"/>
      <c r="W20" s="406"/>
      <c r="X20" s="406"/>
      <c r="Y20" s="406"/>
      <c r="Z20" s="406"/>
      <c r="AA20" s="238"/>
      <c r="AB20" s="2"/>
    </row>
    <row r="21" spans="1:28" ht="18.5">
      <c r="A21" s="2"/>
      <c r="B21" s="45" t="s">
        <v>142</v>
      </c>
      <c r="C21" s="2"/>
      <c r="D21" s="182">
        <v>0.8</v>
      </c>
      <c r="E21" s="182">
        <v>0.85</v>
      </c>
      <c r="F21" s="182">
        <v>0.82</v>
      </c>
      <c r="G21" s="182">
        <v>0.7</v>
      </c>
      <c r="H21" s="182">
        <v>0.72</v>
      </c>
      <c r="I21" s="182">
        <v>0.75</v>
      </c>
      <c r="J21" s="182">
        <v>0.81</v>
      </c>
      <c r="K21" s="182">
        <v>0.9</v>
      </c>
      <c r="L21" s="182">
        <v>0.78</v>
      </c>
      <c r="M21" s="182">
        <v>0.81</v>
      </c>
      <c r="N21" s="182">
        <v>0.85</v>
      </c>
      <c r="O21" s="182">
        <v>0.84</v>
      </c>
      <c r="P21" s="100"/>
      <c r="Q21" s="35"/>
      <c r="R21" s="406"/>
      <c r="S21" s="406"/>
      <c r="T21" s="406"/>
      <c r="U21" s="406"/>
      <c r="V21" s="35"/>
      <c r="W21" s="406"/>
      <c r="X21" s="406"/>
      <c r="Y21" s="406"/>
      <c r="Z21" s="406"/>
      <c r="AA21" s="239"/>
      <c r="AB21" s="2"/>
    </row>
    <row r="22" spans="1:28" ht="18.5">
      <c r="A22" s="2"/>
      <c r="B22" s="3" t="s">
        <v>143</v>
      </c>
      <c r="C22" s="2"/>
      <c r="D22" s="103">
        <f t="shared" ref="D22:O22" si="6">+D21*D17</f>
        <v>44987.556934399996</v>
      </c>
      <c r="E22" s="103">
        <f t="shared" si="6"/>
        <v>1001.75374615</v>
      </c>
      <c r="F22" s="103">
        <f t="shared" si="6"/>
        <v>472.51315591999997</v>
      </c>
      <c r="G22" s="103">
        <f t="shared" si="6"/>
        <v>38.790107999999996</v>
      </c>
      <c r="H22" s="103">
        <f t="shared" si="6"/>
        <v>-1269.3602095199999</v>
      </c>
      <c r="I22" s="103">
        <f t="shared" si="6"/>
        <v>-336.27052649999996</v>
      </c>
      <c r="J22" s="103">
        <f t="shared" si="6"/>
        <v>-26.893687230000005</v>
      </c>
      <c r="K22" s="103">
        <f t="shared" si="6"/>
        <v>-329.93676900000003</v>
      </c>
      <c r="L22" s="103">
        <f t="shared" si="6"/>
        <v>282.79933188000001</v>
      </c>
      <c r="M22" s="103">
        <f t="shared" si="6"/>
        <v>-1531.6764190200001</v>
      </c>
      <c r="N22" s="103">
        <f t="shared" si="6"/>
        <v>932.11928540000008</v>
      </c>
      <c r="O22" s="103">
        <f t="shared" si="6"/>
        <v>-378.45168060000003</v>
      </c>
      <c r="P22" s="182"/>
      <c r="Q22" s="35"/>
      <c r="R22" s="406"/>
      <c r="S22" s="406"/>
      <c r="T22" s="406"/>
      <c r="U22" s="406"/>
      <c r="V22" s="35"/>
      <c r="W22" s="406"/>
      <c r="X22" s="406"/>
      <c r="Y22" s="406"/>
      <c r="Z22" s="406"/>
      <c r="AA22" s="239"/>
      <c r="AB22" s="2"/>
    </row>
    <row r="23" spans="1:28" ht="18.5">
      <c r="A23" s="2"/>
      <c r="B23" s="3" t="s">
        <v>144</v>
      </c>
      <c r="C23" s="2"/>
      <c r="D23" s="103">
        <f t="shared" ref="D23:O23" si="7">+((1-D$21)*0.8)*D$17</f>
        <v>8997.5113868799981</v>
      </c>
      <c r="E23" s="103">
        <f t="shared" si="7"/>
        <v>141.42405828000003</v>
      </c>
      <c r="F23" s="103">
        <f t="shared" si="7"/>
        <v>82.977920064000017</v>
      </c>
      <c r="G23" s="103">
        <f t="shared" si="7"/>
        <v>13.299465600000003</v>
      </c>
      <c r="H23" s="103">
        <f t="shared" si="7"/>
        <v>-394.91206518400008</v>
      </c>
      <c r="I23" s="103">
        <f t="shared" si="7"/>
        <v>-89.672140399999989</v>
      </c>
      <c r="J23" s="103">
        <f t="shared" si="7"/>
        <v>-5.0467166159999994</v>
      </c>
      <c r="K23" s="103">
        <f t="shared" si="7"/>
        <v>-29.327712799999993</v>
      </c>
      <c r="L23" s="103">
        <f t="shared" si="7"/>
        <v>63.811131295999992</v>
      </c>
      <c r="M23" s="103">
        <f t="shared" si="7"/>
        <v>-287.42569838399993</v>
      </c>
      <c r="N23" s="103">
        <f t="shared" si="7"/>
        <v>131.59331088000005</v>
      </c>
      <c r="O23" s="103">
        <f t="shared" si="7"/>
        <v>-57.668827520000022</v>
      </c>
      <c r="P23" s="103"/>
      <c r="Q23" s="35"/>
      <c r="R23" s="414">
        <f>+D12</f>
        <v>5.2985457458469117E-2</v>
      </c>
      <c r="S23" s="2"/>
      <c r="T23" s="2"/>
      <c r="U23" s="414">
        <f>+O12</f>
        <v>9.8882250974130699</v>
      </c>
      <c r="V23" s="35"/>
      <c r="W23" s="415">
        <f>+D14</f>
        <v>-1.0199663952214497</v>
      </c>
      <c r="X23" s="2"/>
      <c r="Y23" s="2"/>
      <c r="Z23" s="240">
        <f>+O14</f>
        <v>1.0154382254539891</v>
      </c>
      <c r="AA23" s="238"/>
      <c r="AB23" s="2"/>
    </row>
    <row r="24" spans="1:28" ht="18.5">
      <c r="A24" s="2"/>
      <c r="B24" s="3" t="s">
        <v>145</v>
      </c>
      <c r="C24" s="2"/>
      <c r="D24" s="103">
        <f t="shared" ref="D24:O24" si="8">+((1-D$21)*0.15)*D$17</f>
        <v>1687.0333850399993</v>
      </c>
      <c r="E24" s="103">
        <f t="shared" si="8"/>
        <v>26.517010927500003</v>
      </c>
      <c r="F24" s="103">
        <f t="shared" si="8"/>
        <v>15.558360012000003</v>
      </c>
      <c r="G24" s="103">
        <f t="shared" si="8"/>
        <v>2.4936498</v>
      </c>
      <c r="H24" s="103">
        <f t="shared" si="8"/>
        <v>-74.046012222000002</v>
      </c>
      <c r="I24" s="103">
        <f t="shared" si="8"/>
        <v>-16.813526324999998</v>
      </c>
      <c r="J24" s="103">
        <f t="shared" si="8"/>
        <v>-0.94625936549999978</v>
      </c>
      <c r="K24" s="103">
        <f t="shared" si="8"/>
        <v>-5.4989461499999983</v>
      </c>
      <c r="L24" s="103">
        <f t="shared" si="8"/>
        <v>11.964587117999997</v>
      </c>
      <c r="M24" s="103">
        <f t="shared" si="8"/>
        <v>-53.892318446999987</v>
      </c>
      <c r="N24" s="103">
        <f t="shared" si="8"/>
        <v>24.673745790000005</v>
      </c>
      <c r="O24" s="103">
        <f t="shared" si="8"/>
        <v>-10.812905160000003</v>
      </c>
      <c r="P24" s="103"/>
      <c r="Q24" s="35"/>
      <c r="R24" s="414"/>
      <c r="S24" s="20"/>
      <c r="T24" s="20"/>
      <c r="U24" s="414"/>
      <c r="V24" s="35"/>
      <c r="W24" s="415"/>
      <c r="X24" s="20"/>
      <c r="Y24" s="20"/>
      <c r="Z24" s="240"/>
      <c r="AA24" s="35"/>
      <c r="AB24" s="2"/>
    </row>
    <row r="25" spans="1:28" ht="14.5">
      <c r="A25" s="2"/>
      <c r="B25" s="3" t="s">
        <v>146</v>
      </c>
      <c r="C25" s="2"/>
      <c r="D25" s="103">
        <f t="shared" ref="D25:O25" si="9">+((1-D$21)*0.05)*D$17</f>
        <v>562.34446167999988</v>
      </c>
      <c r="E25" s="103">
        <f t="shared" si="9"/>
        <v>8.8390036425000016</v>
      </c>
      <c r="F25" s="103">
        <f t="shared" si="9"/>
        <v>5.1861200040000011</v>
      </c>
      <c r="G25" s="103">
        <f t="shared" si="9"/>
        <v>0.83121660000000019</v>
      </c>
      <c r="H25" s="103">
        <f t="shared" si="9"/>
        <v>-24.682004074000005</v>
      </c>
      <c r="I25" s="103">
        <f t="shared" si="9"/>
        <v>-5.6045087749999993</v>
      </c>
      <c r="J25" s="103">
        <f t="shared" si="9"/>
        <v>-0.31541978849999996</v>
      </c>
      <c r="K25" s="103">
        <f t="shared" si="9"/>
        <v>-1.8329820499999996</v>
      </c>
      <c r="L25" s="103">
        <f t="shared" si="9"/>
        <v>3.9881957059999995</v>
      </c>
      <c r="M25" s="103">
        <f t="shared" si="9"/>
        <v>-17.964106148999996</v>
      </c>
      <c r="N25" s="103">
        <f t="shared" si="9"/>
        <v>8.2245819300000029</v>
      </c>
      <c r="O25" s="103">
        <f t="shared" si="9"/>
        <v>-3.6043017200000014</v>
      </c>
      <c r="P25" s="103"/>
      <c r="Q25" s="35"/>
      <c r="R25" s="20" t="s">
        <v>125</v>
      </c>
      <c r="S25" s="20"/>
      <c r="T25" s="20"/>
      <c r="U25" s="20" t="s">
        <v>147</v>
      </c>
      <c r="V25" s="35"/>
      <c r="W25" s="20" t="s">
        <v>125</v>
      </c>
      <c r="X25" s="20"/>
      <c r="Y25" s="20"/>
      <c r="Z25" s="20" t="s">
        <v>147</v>
      </c>
      <c r="AA25" s="35"/>
      <c r="AB25" s="2"/>
    </row>
    <row r="26" spans="1:28" ht="14.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103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2"/>
    </row>
    <row r="27" spans="1:28" ht="14.5">
      <c r="A27" s="2"/>
      <c r="B27" s="2"/>
      <c r="C27" s="3" t="s">
        <v>148</v>
      </c>
      <c r="D27" s="20">
        <v>31</v>
      </c>
      <c r="E27" s="20">
        <v>28</v>
      </c>
      <c r="F27" s="20">
        <v>31</v>
      </c>
      <c r="G27" s="20">
        <v>30</v>
      </c>
      <c r="H27" s="20">
        <v>31</v>
      </c>
      <c r="I27" s="20">
        <v>30</v>
      </c>
      <c r="J27" s="20">
        <v>31</v>
      </c>
      <c r="K27" s="20">
        <v>31</v>
      </c>
      <c r="L27" s="20">
        <v>30</v>
      </c>
      <c r="M27" s="20">
        <v>31</v>
      </c>
      <c r="N27" s="20">
        <v>30</v>
      </c>
      <c r="O27" s="20">
        <v>31</v>
      </c>
      <c r="P27" s="103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4.5">
      <c r="A28" s="2"/>
      <c r="B28" s="2"/>
      <c r="C28" s="2"/>
      <c r="D28" s="2"/>
      <c r="E28" s="2"/>
      <c r="F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5" customHeight="1"/>
    <row r="30" spans="1:28" ht="15" customHeight="1"/>
    <row r="31" spans="1:28" ht="15" customHeight="1"/>
    <row r="32" spans="1:28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</sheetData>
  <mergeCells count="10">
    <mergeCell ref="R23:R24"/>
    <mergeCell ref="U23:U24"/>
    <mergeCell ref="W23:W24"/>
    <mergeCell ref="R4:Z4"/>
    <mergeCell ref="R6:U6"/>
    <mergeCell ref="W6:Z6"/>
    <mergeCell ref="R19:U19"/>
    <mergeCell ref="W19:Z19"/>
    <mergeCell ref="R20:U22"/>
    <mergeCell ref="W20:Z22"/>
  </mergeCells>
  <dataValidations disablePrompts="1" count="1">
    <dataValidation type="list" allowBlank="1" showInputMessage="1" showErrorMessage="1" sqref="E2" xr:uid="{9E8981B9-536F-448D-BB50-F90B1555B4D4}">
      <formula1>"2017,2018,2019"</formula1>
    </dataValidation>
  </dataValidations>
  <pageMargins left="0.7" right="0.7" top="0.75" bottom="0.75" header="0.3" footer="0.3"/>
  <pageSetup orientation="portrait" horizontalDpi="300" verticalDpi="300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.5" type="column" displayEmptyCellsAs="gap" minAxisType="custom" xr2:uid="{8F59018D-DCF9-47DC-BE35-A247BA9598CB}">
          <x14:colorSeries rgb="FF0070C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'AR KPIs'!D12:O12</xm:f>
              <xm:sqref>R20</xm:sqref>
            </x14:sparkline>
          </x14:sparklines>
        </x14:sparklineGroup>
        <x14:sparklineGroup manualMax="0" manualMin="0" lineWeight="1.5" displayEmptyCellsAs="gap" xr2:uid="{21087C9B-BC83-43D3-A1F1-D4589AB1BD62}">
          <x14:colorSeries rgb="FF0070C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'AR KPIs'!D14:O14</xm:f>
              <xm:sqref>W20</xm:sqref>
            </x14:sparkline>
          </x14:sparklines>
        </x14:sparklineGroup>
      </x14:sparklineGroup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AE88CBFF49012418255B35B5F9EF4E5" ma:contentTypeVersion="10" ma:contentTypeDescription="Create a new document." ma:contentTypeScope="" ma:versionID="901f7ba33eb36862bb722312d4a8846b">
  <xsd:schema xmlns:xsd="http://www.w3.org/2001/XMLSchema" xmlns:xs="http://www.w3.org/2001/XMLSchema" xmlns:p="http://schemas.microsoft.com/office/2006/metadata/properties" xmlns:ns2="119d4906-e1c3-4903-8943-59cddeac1c70" xmlns:ns3="a847ab69-2576-48ea-82d9-d2cc720bf0ca" targetNamespace="http://schemas.microsoft.com/office/2006/metadata/properties" ma:root="true" ma:fieldsID="d668732ee1585b20091b02f7d5369a2d" ns2:_="" ns3:_="">
    <xsd:import namespace="119d4906-e1c3-4903-8943-59cddeac1c70"/>
    <xsd:import namespace="a847ab69-2576-48ea-82d9-d2cc720bf0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Comment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9d4906-e1c3-4903-8943-59cddeac1c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Comments" ma:index="13" nillable="true" ma:displayName="Comments" ma:internalName="Comments">
      <xsd:simpleType>
        <xsd:restriction base="dms:Note">
          <xsd:maxLength value="255"/>
        </xsd:restriction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47ab69-2576-48ea-82d9-d2cc720bf0c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 xmlns="119d4906-e1c3-4903-8943-59cddeac1c70" xsi:nil="true"/>
  </documentManagement>
</p:properties>
</file>

<file path=customXml/itemProps1.xml><?xml version="1.0" encoding="utf-8"?>
<ds:datastoreItem xmlns:ds="http://schemas.openxmlformats.org/officeDocument/2006/customXml" ds:itemID="{9CCC6444-A032-4703-B542-5F4C4C8529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19d4906-e1c3-4903-8943-59cddeac1c70"/>
    <ds:schemaRef ds:uri="a847ab69-2576-48ea-82d9-d2cc720bf0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8CC376A-2B86-4625-9BA3-6E00A2400D4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DC1883A-FD06-45EA-9A5A-89D87C1C7503}">
  <ds:schemaRefs>
    <ds:schemaRef ds:uri="http://schemas.microsoft.com/office/2006/metadata/properties"/>
    <ds:schemaRef ds:uri="http://schemas.microsoft.com/office/infopath/2007/PartnerControls"/>
    <ds:schemaRef ds:uri="119d4906-e1c3-4903-8943-59cddeac1c7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Report Index</vt:lpstr>
      <vt:lpstr>Free Cash Flow</vt:lpstr>
      <vt:lpstr>Current Ratios</vt:lpstr>
      <vt:lpstr>Operating Cash Flow</vt:lpstr>
      <vt:lpstr>ROE Dashboard</vt:lpstr>
      <vt:lpstr>Working Capital</vt:lpstr>
      <vt:lpstr>AP Turnover</vt:lpstr>
      <vt:lpstr>Debt to Equity</vt:lpstr>
      <vt:lpstr>AR KPIs</vt:lpstr>
      <vt:lpstr>Financial Ratios</vt:lpstr>
      <vt:lpstr>Manufacturing KPIs</vt:lpstr>
      <vt:lpstr>Inventory KPIs</vt:lpstr>
      <vt:lpstr>Retail KPIs</vt:lpstr>
      <vt:lpstr>Engineering KPIs</vt:lpstr>
      <vt:lpstr>Insurance KPIs</vt:lpstr>
      <vt:lpstr>Accounts Payable KPIs</vt:lpstr>
      <vt:lpstr>Utilities KPIs</vt:lpstr>
      <vt:lpstr>Government Entity KPIs</vt:lpstr>
      <vt:lpstr>Property Management KPIs</vt:lpstr>
      <vt:lpstr>Economic Downturn KPI</vt:lpstr>
      <vt:lpstr>Healthcare KPI</vt:lpstr>
      <vt:lpstr>Real Estate Dashboard</vt:lpstr>
      <vt:lpstr>Construction KPI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Wiley</dc:creator>
  <cp:lastModifiedBy>Christy Robertson</cp:lastModifiedBy>
  <dcterms:created xsi:type="dcterms:W3CDTF">2022-03-16T20:09:29Z</dcterms:created>
  <dcterms:modified xsi:type="dcterms:W3CDTF">2023-09-12T16:06:56Z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S Version">
    <vt:lpwstr>22.1</vt:lpwstr>
  </property>
  <property fmtid="{D5CDD505-2E9C-101B-9397-08002B2CF9AE}" pid="3" name="ContentTypeId">
    <vt:lpwstr>0x010100FAE88CBFF49012418255B35B5F9EF4E5</vt:lpwstr>
  </property>
</Properties>
</file>